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437"/>
  </bookViews>
  <sheets>
    <sheet name="Sheet1" sheetId="10" r:id="rId1"/>
    <sheet name="透视" sheetId="9" state="hidden" r:id="rId2"/>
    <sheet name="Sheet4" sheetId="8" state="veryHidden" r:id="rId3"/>
    <sheet name="Sheet2" sheetId="6" state="hidden" r:id="rId4"/>
    <sheet name="WpsReserved_CellImgList" sheetId="4" state="veryHidden" r:id="rId5"/>
  </sheets>
  <definedNames>
    <definedName name="_xlnm._FilterDatabase" localSheetId="3" hidden="1">Sheet2!$A$3:$AF$83</definedName>
    <definedName name="_xlnm.Print_Area" localSheetId="1">透视!$A$1:$G$32</definedName>
  </definedNames>
  <calcPr calcId="144525"/>
  <pivotCaches>
    <pivotCache cacheId="0" r:id="rId9"/>
  </pivotCaches>
</workbook>
</file>

<file path=xl/comments1.xml><?xml version="1.0" encoding="utf-8"?>
<comments xmlns="http://schemas.openxmlformats.org/spreadsheetml/2006/main">
  <authors>
    <author>Unknown User</author>
    <author>zw213zw213</author>
  </authors>
  <commentList>
    <comment ref="P4" authorId="0">
      <text>
        <r>
          <rPr>
            <b/>
            <sz val="9"/>
            <rFont val="宋体"/>
            <charset val="134"/>
          </rPr>
          <t>张巍:</t>
        </r>
        <r>
          <rPr>
            <sz val="9"/>
            <rFont val="宋体"/>
            <charset val="134"/>
          </rPr>
          <t xml:space="preserve">
依据供电合同
</t>
        </r>
      </text>
    </comment>
    <comment ref="P5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工程竣工报告显示竣工日期为2020.3
</t>
        </r>
      </text>
    </comment>
    <comment ref="P6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工程竣工报告显示竣工日期为2020.3
</t>
        </r>
      </text>
    </comment>
    <comment ref="P7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工程竣工报告显示竣工日期为2020.11
</t>
        </r>
      </text>
    </comment>
    <comment ref="P8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工程竣工报告显示竣工日期为2020.11
</t>
        </r>
      </text>
    </comment>
    <comment ref="P9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工程竣工报告显示竣工日期为2020.11
</t>
        </r>
      </text>
    </comment>
    <comment ref="P10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工程竣工报告显示竣工日期为2020.12
</t>
        </r>
      </text>
    </comment>
    <comment ref="P11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工程竣工报告显示竣工日期为2020.12
</t>
        </r>
      </text>
    </comment>
    <comment ref="P12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工程竣工报告显示竣工日期为2020.12
</t>
        </r>
      </text>
    </comment>
    <comment ref="P13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工程竣工报告显示竣工日期为2020.12 
</t>
        </r>
      </text>
    </comment>
    <comment ref="P14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工程竣工报告显示竣工日期为2020.12
</t>
        </r>
      </text>
    </comment>
    <comment ref="P15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依据企业提供供电时间表</t>
        </r>
        <r>
          <rPr>
            <b/>
            <sz val="9"/>
            <rFont val="宋体"/>
            <charset val="134"/>
          </rPr>
          <t xml:space="preserve">
kano:</t>
        </r>
        <r>
          <rPr>
            <sz val="9"/>
            <rFont val="宋体"/>
            <charset val="134"/>
          </rPr>
          <t xml:space="preserve">
工程竣工报告显示竣工日期为2020.12
</t>
        </r>
      </text>
    </comment>
    <comment ref="P16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17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18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19" authorId="0">
      <text>
        <r>
          <rPr>
            <b/>
            <sz val="9"/>
            <rFont val="宋体"/>
            <charset val="134"/>
          </rPr>
          <t>张巍:</t>
        </r>
        <r>
          <rPr>
            <sz val="9"/>
            <rFont val="宋体"/>
            <charset val="134"/>
          </rPr>
          <t xml:space="preserve">
依据供电合同
</t>
        </r>
      </text>
    </comment>
    <comment ref="P20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21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22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23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24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26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27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29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30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31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32" authorId="0">
      <text>
        <r>
          <rPr>
            <b/>
            <sz val="9"/>
            <rFont val="宋体"/>
            <charset val="134"/>
          </rPr>
          <t>Smile汐:</t>
        </r>
        <r>
          <rPr>
            <sz val="9"/>
            <rFont val="宋体"/>
            <charset val="134"/>
          </rPr>
          <t xml:space="preserve">
依据电费发票
</t>
        </r>
      </text>
    </comment>
    <comment ref="P33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M34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补充户号
</t>
        </r>
      </text>
    </comment>
    <comment ref="P34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M35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补充户号
</t>
        </r>
      </text>
    </comment>
    <comment ref="P35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36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依据竣工报告
</t>
        </r>
      </text>
    </comment>
    <comment ref="P37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依据验收报告
</t>
        </r>
      </text>
    </comment>
    <comment ref="P38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39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40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41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42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43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44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45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46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47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依据低压合同
</t>
        </r>
      </text>
    </comment>
    <comment ref="P48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49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50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51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52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53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R53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3个模块箱，3*24*15KW
</t>
        </r>
      </text>
    </comment>
    <comment ref="P54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55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依据验收报告
</t>
        </r>
      </text>
    </comment>
    <comment ref="P56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57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58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59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60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61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R61" authorId="1">
      <text>
        <r>
          <rPr>
            <b/>
            <sz val="9"/>
            <rFont val="宋体"/>
            <charset val="134"/>
          </rPr>
          <t>zw213zw213:</t>
        </r>
        <r>
          <rPr>
            <sz val="9"/>
            <rFont val="宋体"/>
            <charset val="134"/>
          </rPr>
          <t xml:space="preserve">
实地核查为84个模块*15kw每个=1260KW；按企业申报数进行补贴</t>
        </r>
      </text>
    </comment>
    <comment ref="P62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R62" authorId="1">
      <text>
        <r>
          <rPr>
            <b/>
            <sz val="9"/>
            <rFont val="宋体"/>
            <charset val="134"/>
          </rPr>
          <t>zw213zw213:</t>
        </r>
        <r>
          <rPr>
            <sz val="9"/>
            <rFont val="宋体"/>
            <charset val="134"/>
          </rPr>
          <t xml:space="preserve">
实地核查为84个模块*15kw每个=1260KW；按企业申报数进行补贴
</t>
        </r>
      </text>
    </comment>
    <comment ref="P63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64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65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66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依据验结算审批单
</t>
        </r>
      </text>
    </comment>
    <comment ref="P67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68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R68" authorId="1">
      <text>
        <r>
          <rPr>
            <b/>
            <sz val="9"/>
            <rFont val="宋体"/>
            <charset val="134"/>
          </rPr>
          <t>zw213zw213:</t>
        </r>
        <r>
          <rPr>
            <sz val="9"/>
            <rFont val="宋体"/>
            <charset val="134"/>
          </rPr>
          <t xml:space="preserve">
实地核查为90个模块，实际申报85个模块*15kw每个=1275KW；按企业申报数进行补贴
</t>
        </r>
      </text>
    </comment>
    <comment ref="P69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70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R70" authorId="1">
      <text>
        <r>
          <rPr>
            <b/>
            <sz val="9"/>
            <rFont val="宋体"/>
            <charset val="134"/>
          </rPr>
          <t>zw213zw213:</t>
        </r>
        <r>
          <rPr>
            <sz val="9"/>
            <rFont val="宋体"/>
            <charset val="134"/>
          </rPr>
          <t xml:space="preserve">
实地核查为300KW，按企业申报金额补贴</t>
        </r>
      </text>
    </comment>
    <comment ref="P71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依据电费发票
</t>
        </r>
      </text>
    </comment>
    <comment ref="P72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P73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依据电费回单
</t>
        </r>
      </text>
    </comment>
    <comment ref="P74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依据供电合同
</t>
        </r>
      </text>
    </comment>
    <comment ref="R74" authorId="1">
      <text>
        <r>
          <rPr>
            <b/>
            <sz val="9"/>
            <rFont val="宋体"/>
            <charset val="134"/>
          </rPr>
          <t>zw213zw213:</t>
        </r>
        <r>
          <rPr>
            <sz val="9"/>
            <rFont val="宋体"/>
            <charset val="134"/>
          </rPr>
          <t xml:space="preserve">
实地核查为300KW，按企业申报金额补贴
</t>
        </r>
      </text>
    </comment>
    <comment ref="P75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依据企业提供充电记录表
</t>
        </r>
      </text>
    </comment>
    <comment ref="P76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依据企业提供充电记录表
</t>
        </r>
      </text>
    </comment>
    <comment ref="P77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依据企业提供充电记录表
</t>
        </r>
      </text>
    </comment>
    <comment ref="P78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依据企业提供充电记录表
</t>
        </r>
      </text>
    </comment>
    <comment ref="P79" authorId="0">
      <text>
        <r>
          <rPr>
            <b/>
            <sz val="9"/>
            <rFont val="宋体"/>
            <charset val="134"/>
          </rPr>
          <t>秋桦:</t>
        </r>
        <r>
          <rPr>
            <sz val="9"/>
            <rFont val="宋体"/>
            <charset val="134"/>
          </rPr>
          <t xml:space="preserve">
依据国家电网网上系统查询用电客户基本信息
</t>
        </r>
      </text>
    </comment>
  </commentList>
</comments>
</file>

<file path=xl/sharedStrings.xml><?xml version="1.0" encoding="utf-8"?>
<sst xmlns="http://schemas.openxmlformats.org/spreadsheetml/2006/main" count="1199" uniqueCount="363">
  <si>
    <t>高新区第三批充换电基础设施补贴发放明细表</t>
  </si>
  <si>
    <t>填表单位：（公章）                                   填表人：胡宇                         联系方式：17671429918</t>
  </si>
  <si>
    <t>序号</t>
  </si>
  <si>
    <t>企业名称</t>
  </si>
  <si>
    <t>站点名称</t>
  </si>
  <si>
    <t>站点地址</t>
  </si>
  <si>
    <t>直流充电桩（个数）</t>
  </si>
  <si>
    <t>直流充电桩总功率（KW）</t>
  </si>
  <si>
    <t>交流充电桩（个数）</t>
  </si>
  <si>
    <t>交流充电桩总功率（KW）</t>
  </si>
  <si>
    <t>补贴金额（元）</t>
  </si>
  <si>
    <t>备注</t>
  </si>
  <si>
    <t>1</t>
  </si>
  <si>
    <t>武汉绿源达新能源设备有限公司佛祖岭分公司</t>
  </si>
  <si>
    <t>万马爱充绿源达佛祖岭C区充电站</t>
  </si>
  <si>
    <t>佛祖岭街道佛祖岭社区邬家山路C区35栋商业门店C002号</t>
  </si>
  <si>
    <t>2</t>
  </si>
  <si>
    <t>武汉环投集团新能源有限公司</t>
  </si>
  <si>
    <t>光谷春天站</t>
  </si>
  <si>
    <t>佛祖岭街道店岑路平安·光谷春天（5栋墙外机动车道上）</t>
  </si>
  <si>
    <t>3</t>
  </si>
  <si>
    <t>金地艺境站</t>
  </si>
  <si>
    <t>佛祖岭街道店岑路（往中芯一路路口南80米）</t>
  </si>
  <si>
    <t>4</t>
  </si>
  <si>
    <t>湖口社区4站</t>
  </si>
  <si>
    <t>佛祖岭街道湖口一路湖口社区（4栋墙外机动车道）</t>
  </si>
  <si>
    <t>5</t>
  </si>
  <si>
    <r>
      <rPr>
        <sz val="10"/>
        <rFont val="宋体"/>
        <charset val="134"/>
        <scheme val="minor"/>
      </rPr>
      <t>湖口社区</t>
    </r>
    <r>
      <rPr>
        <sz val="10"/>
        <rFont val="宋体"/>
        <charset val="0"/>
        <scheme val="minor"/>
      </rPr>
      <t>2</t>
    </r>
    <r>
      <rPr>
        <sz val="10"/>
        <rFont val="宋体"/>
        <charset val="134"/>
        <scheme val="minor"/>
      </rPr>
      <t>站</t>
    </r>
  </si>
  <si>
    <t>佛祖岭街道湖口一路湖口社区（4栋墙外马路对面机动车道）</t>
  </si>
  <si>
    <t>6</t>
  </si>
  <si>
    <r>
      <rPr>
        <sz val="10"/>
        <rFont val="宋体"/>
        <charset val="134"/>
        <scheme val="minor"/>
      </rPr>
      <t>湖口社区</t>
    </r>
    <r>
      <rPr>
        <sz val="10"/>
        <rFont val="宋体"/>
        <charset val="0"/>
        <scheme val="minor"/>
      </rPr>
      <t>3</t>
    </r>
    <r>
      <rPr>
        <sz val="10"/>
        <rFont val="宋体"/>
        <charset val="134"/>
        <scheme val="minor"/>
      </rPr>
      <t>站</t>
    </r>
  </si>
  <si>
    <t>佛祖岭街道湖口一路湖口社区（墙外马路对面，湖口一路南机动车道）</t>
  </si>
  <si>
    <t>7</t>
  </si>
  <si>
    <r>
      <rPr>
        <sz val="10"/>
        <rFont val="宋体"/>
        <charset val="134"/>
        <scheme val="minor"/>
      </rPr>
      <t>佛祖岭</t>
    </r>
    <r>
      <rPr>
        <sz val="10"/>
        <rFont val="宋体"/>
        <charset val="0"/>
        <scheme val="minor"/>
      </rPr>
      <t>5</t>
    </r>
    <r>
      <rPr>
        <sz val="10"/>
        <rFont val="宋体"/>
        <charset val="134"/>
        <scheme val="minor"/>
      </rPr>
      <t>站</t>
    </r>
  </si>
  <si>
    <t>佛祖岭街道中芯一路佛祖岭D区东区</t>
  </si>
  <si>
    <t>8</t>
  </si>
  <si>
    <t>长城达尚城站</t>
  </si>
  <si>
    <t>佛祖岭街道流芳路长城·达尚城</t>
  </si>
  <si>
    <t>9</t>
  </si>
  <si>
    <t>天祥尚府站</t>
  </si>
  <si>
    <t>渔帆路天祥尚府（2栋墙外机动车道上）</t>
  </si>
  <si>
    <t>10</t>
  </si>
  <si>
    <t>广厦华庭站</t>
  </si>
  <si>
    <t>关东街道广厦华庭（东南1门左边机动车道3个车位）</t>
  </si>
  <si>
    <t>11</t>
  </si>
  <si>
    <t>鲁巷教师小区站</t>
  </si>
  <si>
    <t>关山街道紫崧花园路鲁巷教师小区（墙外机动车道上）</t>
  </si>
  <si>
    <t>12</t>
  </si>
  <si>
    <t>朗诗里程站</t>
  </si>
  <si>
    <t>神墩四路朗诗·里程</t>
  </si>
  <si>
    <t>13</t>
  </si>
  <si>
    <t>绿源达充电站</t>
  </si>
  <si>
    <t>武汉市江夏区佛祖岭西路与高新五路交叉口</t>
  </si>
  <si>
    <t>14</t>
  </si>
  <si>
    <t>华御新能源站</t>
  </si>
  <si>
    <t>洪山区民族大道345号</t>
  </si>
  <si>
    <t>15</t>
  </si>
  <si>
    <t>武汉瑞恒达新能源有限公司</t>
  </si>
  <si>
    <t>光谷潮漫凯瑞国际酒店站</t>
  </si>
  <si>
    <t>武汉市东湖高新区高新大道408号</t>
  </si>
  <si>
    <t>16</t>
  </si>
  <si>
    <t>武汉桩小二新能源发展有限公司</t>
  </si>
  <si>
    <t>佛祖岭充电站</t>
  </si>
  <si>
    <t>佛祖岭街道佛祖岭四区社区佛祖岭四路佛祖岭充电站</t>
  </si>
  <si>
    <t>17</t>
  </si>
  <si>
    <t>湖北万帮数字能源有限公司</t>
  </si>
  <si>
    <t>星星充电隆越大厦</t>
  </si>
  <si>
    <t>湖北省武汉市江夏区关东街道高新二路117号隆越大厦</t>
  </si>
  <si>
    <t>18</t>
  </si>
  <si>
    <t>湖北中大恒润商业运营管理有限公司</t>
  </si>
  <si>
    <t>随行充碧挂园生态城剑桥郡充电站</t>
  </si>
  <si>
    <t>武汉市洪山区花山碧桂园剑桥郡</t>
  </si>
  <si>
    <t>19</t>
  </si>
  <si>
    <t>随行充花城家园社区A1商业综合体充电站</t>
  </si>
  <si>
    <t>武汉市洪山区花城家园社区商业综合体</t>
  </si>
  <si>
    <t>20</t>
  </si>
  <si>
    <t>随行充花城家园竹园48栋站</t>
  </si>
  <si>
    <t>武汉市洪山区花城家园竹园48栋</t>
  </si>
  <si>
    <t>21</t>
  </si>
  <si>
    <t>随行充花城家园梅园38栋站</t>
  </si>
  <si>
    <t>武汉市洪山区花城家园梅园38栋</t>
  </si>
  <si>
    <t>22</t>
  </si>
  <si>
    <t>随行充花山街道办事处电站</t>
  </si>
  <si>
    <t>武汉市洪山区花山街道办事处</t>
  </si>
  <si>
    <t>23</t>
  </si>
  <si>
    <t>随行充花城家园梅园3栋站</t>
  </si>
  <si>
    <t>武汉市洪山区花城家园梅园3栋</t>
  </si>
  <si>
    <t>24</t>
  </si>
  <si>
    <t>随行充花城家棠园11栋站</t>
  </si>
  <si>
    <t>武汉市洪山区花城家园棠园11栋</t>
  </si>
  <si>
    <t>25</t>
  </si>
  <si>
    <t>随行充花城家棠园5栋站</t>
  </si>
  <si>
    <t>武汉市洪山区花城家园棠园5栋</t>
  </si>
  <si>
    <t>26</t>
  </si>
  <si>
    <t>随行充花城家园竹园50栋站</t>
  </si>
  <si>
    <t>武汉市洪山区花城家园竹园50栋</t>
  </si>
  <si>
    <t>27</t>
  </si>
  <si>
    <t>湖北欧亚电力科技有限公司</t>
  </si>
  <si>
    <t>欧亚电力武大园一路</t>
  </si>
  <si>
    <t>郑桥小路以西，武大园路以南</t>
  </si>
  <si>
    <t>28</t>
  </si>
  <si>
    <t>欧亚花山土桥村</t>
  </si>
  <si>
    <t>土吴路土桥村委会</t>
  </si>
  <si>
    <t>29</t>
  </si>
  <si>
    <t>欧亚民族大道</t>
  </si>
  <si>
    <t>民族大道以东，三环线以北土地</t>
  </si>
  <si>
    <t>30</t>
  </si>
  <si>
    <t>武汉开心通勤汽车服务有限公司</t>
  </si>
  <si>
    <t>开心通勤软件新城</t>
  </si>
  <si>
    <t>花城大道9号软件新城A5栋停车场</t>
  </si>
  <si>
    <t>31</t>
  </si>
  <si>
    <t>开心通勤长江动力</t>
  </si>
  <si>
    <t>佛祖岭一路6号中国长江动力集团有限公司南区</t>
  </si>
  <si>
    <t>32</t>
  </si>
  <si>
    <t>武汉合智数字能源技术有限公司</t>
  </si>
  <si>
    <t>合康园区充电站2</t>
  </si>
  <si>
    <t>江夏区佛祖岭街道合康变频</t>
  </si>
  <si>
    <t>33</t>
  </si>
  <si>
    <t>武汉万爱新能源科技有限公司</t>
  </si>
  <si>
    <t>万马爱充光谷创业街站</t>
  </si>
  <si>
    <t>洪山区创业街十一栋12号楼生鲜批发市场旁</t>
  </si>
  <si>
    <t>34</t>
  </si>
  <si>
    <t>万马爱充首创奥特莱斯站</t>
  </si>
  <si>
    <t>高新二路光谷国际网球中心正对面奥特莱斯停车场内</t>
  </si>
  <si>
    <t>35</t>
  </si>
  <si>
    <t>武汉惠龙新能源科技有限公司</t>
  </si>
  <si>
    <t>惠龙充电站</t>
  </si>
  <si>
    <t>关东街道南湖社区周店路</t>
  </si>
  <si>
    <t>36</t>
  </si>
  <si>
    <t>武汉力天行科技有限公司</t>
  </si>
  <si>
    <t xml:space="preserve"> 凌云光电充电站                              </t>
  </si>
  <si>
    <t>流芳园横路3号凌云光电科技有限公司停车场</t>
  </si>
  <si>
    <t>37</t>
  </si>
  <si>
    <t>武汉利天充科技有限公司</t>
  </si>
  <si>
    <t>光谷居然之家充电站</t>
  </si>
  <si>
    <t>南湖大道729号曙光社区光谷居然APP广场内</t>
  </si>
  <si>
    <t>38</t>
  </si>
  <si>
    <t>武汉智轲新能源科技有限公司</t>
  </si>
  <si>
    <t>智轲玉龙岛充电站</t>
  </si>
  <si>
    <t>高新技术开发区江夏大道玉湖街
玉龙岛花园旁</t>
  </si>
  <si>
    <t>39</t>
  </si>
  <si>
    <t>智轲光谷玉兰路站</t>
  </si>
  <si>
    <t>高新区玉兰路武汉慧谷时空东南侧</t>
  </si>
  <si>
    <t>40</t>
  </si>
  <si>
    <t>智轲九峰同安里社区站</t>
  </si>
  <si>
    <r>
      <rPr>
        <sz val="10"/>
        <rFont val="宋体"/>
        <charset val="134"/>
        <scheme val="minor"/>
      </rPr>
      <t>高新区百合路与紫兰路交叉口西</t>
    </r>
    <r>
      <rPr>
        <sz val="10"/>
        <rFont val="宋体"/>
        <charset val="0"/>
        <scheme val="minor"/>
      </rPr>
      <t xml:space="preserve">
150</t>
    </r>
    <r>
      <rPr>
        <sz val="10"/>
        <rFont val="宋体"/>
        <charset val="134"/>
        <scheme val="minor"/>
      </rPr>
      <t>米鸽子土灶台院内）</t>
    </r>
  </si>
  <si>
    <t>41</t>
  </si>
  <si>
    <t>武汉鸿海能创科技有限公司</t>
  </si>
  <si>
    <t xml:space="preserve">光谷动力节能环保产业园充电站
</t>
  </si>
  <si>
    <t>光谷大道308号光谷动力节能环保产业园</t>
  </si>
  <si>
    <t>42</t>
  </si>
  <si>
    <t>武汉新曦望新能源科技有限公司</t>
  </si>
  <si>
    <t>万马爱充荷叶山社区充电站</t>
  </si>
  <si>
    <t>武汉市洪山区关东园五路与荷叶山路交叉口西北100米</t>
  </si>
  <si>
    <t>43</t>
  </si>
  <si>
    <t>武汉捷顺泰科技有限公司</t>
  </si>
  <si>
    <t>光谷一路嘉园印象里广场充电站</t>
  </si>
  <si>
    <t>关东街道祥和雅居社区光谷一路</t>
  </si>
  <si>
    <t>44</t>
  </si>
  <si>
    <t>光谷一路成园小区地面停车场充电站</t>
  </si>
  <si>
    <t>45</t>
  </si>
  <si>
    <t>特斯拉（上海）有限公司</t>
  </si>
  <si>
    <t>武汉市光谷新发展特斯拉超级充电站</t>
  </si>
  <si>
    <t>武汉市东湖高新区关山大道光谷新发展地下停车场地下二层D区</t>
  </si>
  <si>
    <t>46</t>
  </si>
  <si>
    <t>武汉光谷交通建设有限公司</t>
  </si>
  <si>
    <t>教育中路公共停车场充电站</t>
  </si>
  <si>
    <t>佛祖岭街道湖口社区教育中路</t>
  </si>
  <si>
    <t>47</t>
  </si>
  <si>
    <t>汤逊湖北路公共停车场充电站</t>
  </si>
  <si>
    <t>关东街道韵湖社区汤逊湖北路</t>
  </si>
  <si>
    <t>48</t>
  </si>
  <si>
    <t>明玉路公共停车场充电站</t>
  </si>
  <si>
    <t>关东街道新世界社区明玉路</t>
  </si>
  <si>
    <t>49</t>
  </si>
  <si>
    <t>有轨电车流芳车辆基地充电站</t>
  </si>
  <si>
    <t>佛祖岭街道佛祖岭社区光谷一路</t>
  </si>
  <si>
    <t>50</t>
  </si>
  <si>
    <t>武汉万博创星科技有限公司</t>
  </si>
  <si>
    <t>关山大道世达中心充电站</t>
  </si>
  <si>
    <t>洪山区关山大道289号世达中心停车场</t>
  </si>
  <si>
    <t>51</t>
  </si>
  <si>
    <t>武汉潮鸣新能源科技有限公司</t>
  </si>
  <si>
    <t>湖口充电站</t>
  </si>
  <si>
    <t>东湖高新区关谷二路湖口生鲜批发市场内</t>
  </si>
  <si>
    <t>52</t>
  </si>
  <si>
    <t>武汉市铁龙通勤汽车服务有限公司</t>
  </si>
  <si>
    <t>铁龙通勤</t>
  </si>
  <si>
    <t>中国地质大学未来城校区内</t>
  </si>
  <si>
    <t>53</t>
  </si>
  <si>
    <t>武汉特来电新能源有限公司</t>
  </si>
  <si>
    <t>武汉东山头乘用车充电站</t>
  </si>
  <si>
    <t>洪山区茅店山中路</t>
  </si>
  <si>
    <t>部分充电桩未对外开放，限10月10日前完成整改，到期未整改完成视为自动放弃</t>
  </si>
  <si>
    <t>54</t>
  </si>
  <si>
    <t>武汉公交东山头充电站</t>
  </si>
  <si>
    <t>洪山区茅店山中路体育715路公交场站</t>
  </si>
  <si>
    <t>55</t>
  </si>
  <si>
    <t>武汉公交万科停保场充电站</t>
  </si>
  <si>
    <t>洪山区586路万科公交</t>
  </si>
  <si>
    <t>56</t>
  </si>
  <si>
    <t>武汉公交光谷三路充电站</t>
  </si>
  <si>
    <t>洪山区玉林路玉林路</t>
  </si>
  <si>
    <t>57</t>
  </si>
  <si>
    <t>武汉光谷总部国际充电站</t>
  </si>
  <si>
    <t>洪山区光谷大道58号高架桥下</t>
  </si>
  <si>
    <t>58</t>
  </si>
  <si>
    <t>武汉软件新城2期快充站</t>
  </si>
  <si>
    <t>洪山区花山街道人才公寓武汉软件新城2期</t>
  </si>
  <si>
    <t>59</t>
  </si>
  <si>
    <t>武汉软件新城3期快充站</t>
  </si>
  <si>
    <t>洪山区花山街道碧桂园社区居民委员会武汉软件新城3期</t>
  </si>
  <si>
    <t>60</t>
  </si>
  <si>
    <t>武汉公交佛祖岭2期充电站</t>
  </si>
  <si>
    <t>江夏区高新六路辅路佛祖岭三路高新六路交口</t>
  </si>
  <si>
    <t>61</t>
  </si>
  <si>
    <t>武汉公交豹澥停车场充电站</t>
  </si>
  <si>
    <t>江夏区桥南路豹澥公交停车场</t>
  </si>
  <si>
    <t>62</t>
  </si>
  <si>
    <t>武汉阿尔法文创充电站</t>
  </si>
  <si>
    <t>江夏区关东街道高新二路71号武汉东湖新技术开发区</t>
  </si>
  <si>
    <t>63</t>
  </si>
  <si>
    <t>武汉光谷汇金中心充电站</t>
  </si>
  <si>
    <t>江夏区金融港路西门</t>
  </si>
  <si>
    <t>64</t>
  </si>
  <si>
    <t>武汉生物加速器充电站</t>
  </si>
  <si>
    <t>江夏区高新二路388号</t>
  </si>
  <si>
    <t>65</t>
  </si>
  <si>
    <t>武汉光谷世贸中心快速充电站</t>
  </si>
  <si>
    <t>江夏区光谷大道70号现代·光谷世贸中心。昌盛大药房门口</t>
  </si>
  <si>
    <t>66</t>
  </si>
  <si>
    <t>武汉豹澥乘用车充电站</t>
  </si>
  <si>
    <t>67</t>
  </si>
  <si>
    <t>武汉东湖综保区仓库充电站</t>
  </si>
  <si>
    <t>江夏区光谷三路江夏区佛祖岭街道清风路</t>
  </si>
  <si>
    <t>68</t>
  </si>
  <si>
    <t>武汉公交关南２期充电站</t>
  </si>
  <si>
    <t>洪山区关山大道关南小区公交站７１５终点站</t>
  </si>
  <si>
    <t>69</t>
  </si>
  <si>
    <t>武汉公交珞雄路充电站</t>
  </si>
  <si>
    <t>洪山区关山街道珞雄路康桥小区（光谷街）</t>
  </si>
  <si>
    <t>70</t>
  </si>
  <si>
    <t>武汉关南乘用车充电站</t>
  </si>
  <si>
    <t>71</t>
  </si>
  <si>
    <t>国网湖北省电力有限公司武汉供电公司</t>
  </si>
  <si>
    <t>武汉市东新开发区佛祖岭四路运营基地充电站</t>
  </si>
  <si>
    <t>佛祖岭四路充电站</t>
  </si>
  <si>
    <t>72</t>
  </si>
  <si>
    <t>武汉市东新开发区流芳园路佛祖岭四路３号充电站</t>
  </si>
  <si>
    <t>武汉市东新开发区流芳园路佛祖岭充电站停车场</t>
  </si>
  <si>
    <t>73</t>
  </si>
  <si>
    <t>东新开发区武大园一路武大科技园２号充电站</t>
  </si>
  <si>
    <t>东新开发区武大园一路武大科技园慧业楼停车场</t>
  </si>
  <si>
    <t>74</t>
  </si>
  <si>
    <t>东新开发区武大园一路武大科技园１号充电站</t>
  </si>
  <si>
    <t>75</t>
  </si>
  <si>
    <t>国恒智慧能源服务有限公司</t>
  </si>
  <si>
    <t>武汉恒大华府社区公共站一期</t>
  </si>
  <si>
    <t>湖北省武汉市洪山区光谷一路</t>
  </si>
  <si>
    <t>76</t>
  </si>
  <si>
    <t>武汉蔚来能源服务有限公司</t>
  </si>
  <si>
    <t>蔚来换电站 武汉光谷金融港</t>
  </si>
  <si>
    <t>江夏区佛祖岭街道锦江之星酒店（光谷金融港店）光谷金融港青年公寓</t>
  </si>
  <si>
    <t>合计</t>
  </si>
  <si>
    <t>充电桩补贴申报企业</t>
  </si>
  <si>
    <t>直流桩数量（个）</t>
  </si>
  <si>
    <t>直流桩总功率（千瓦）</t>
  </si>
  <si>
    <t>交流桩数量（个）</t>
  </si>
  <si>
    <t>交流桩总功率（千瓦）</t>
  </si>
  <si>
    <t>经审核补贴金额(元)</t>
  </si>
  <si>
    <t>-</t>
  </si>
  <si>
    <t>小计</t>
  </si>
  <si>
    <t>换电站补贴申报企业</t>
  </si>
  <si>
    <t>总投资金额</t>
  </si>
  <si>
    <t>经审核补贴金额</t>
  </si>
  <si>
    <t>特来电恒信之宝宝马4S店站无法对社会公众开放，放弃该站点补贴申报，涉及金额24750元；</t>
  </si>
  <si>
    <t>运营企业</t>
  </si>
  <si>
    <t>求和项:直流桩数量（个）</t>
  </si>
  <si>
    <t>求和项:直流桩总功率（千瓦）</t>
  </si>
  <si>
    <t>求和项:交流桩数量（个）</t>
  </si>
  <si>
    <t>求和项:交流桩总功率（千瓦）</t>
  </si>
  <si>
    <t>求和项:经审核补贴金额</t>
  </si>
  <si>
    <t>总计</t>
  </si>
  <si>
    <t>东湖高新区2016-2020年度新能源汽车公用充电基础设施补贴项目审核表</t>
  </si>
  <si>
    <t>行政区</t>
  </si>
  <si>
    <t>建成投运时间</t>
  </si>
  <si>
    <t>直流桩</t>
  </si>
  <si>
    <t>交流桩</t>
  </si>
  <si>
    <t>是否接入市级平台或国网车联网平台</t>
  </si>
  <si>
    <t>是否通过区安全验收</t>
  </si>
  <si>
    <t>用户信息</t>
  </si>
  <si>
    <t>企业申报补贴金额</t>
  </si>
  <si>
    <t>经审核直流桩</t>
  </si>
  <si>
    <t>经审核交流桩</t>
  </si>
  <si>
    <t>经审核用户信息</t>
  </si>
  <si>
    <t>审计现场核查情况</t>
  </si>
  <si>
    <t>申报直流桩个数</t>
  </si>
  <si>
    <t>申报直流桩总功率（kW）</t>
  </si>
  <si>
    <t>申报交流桩个数</t>
  </si>
  <si>
    <t>申报交流桩总功率（kW）</t>
  </si>
  <si>
    <t>直供</t>
  </si>
  <si>
    <t>转供</t>
  </si>
  <si>
    <t>经审核建成投运时间（对应证明材料整理归类）</t>
  </si>
  <si>
    <t>东湖高新区</t>
  </si>
  <si>
    <t>万马爱充绿源达佛祖岭C区充电站（联系人：朱德添   联系方式：15527352930）</t>
  </si>
  <si>
    <t>是</t>
  </si>
  <si>
    <t>否</t>
  </si>
  <si>
    <t>/</t>
  </si>
  <si>
    <t>经核查与企业申报情况一致，建议按企业申报金额补贴</t>
  </si>
  <si>
    <t>光谷春天站（联系人：易平川）</t>
  </si>
  <si>
    <t>金地艺境站（联系人：易平川）</t>
  </si>
  <si>
    <t>6866335137</t>
  </si>
  <si>
    <t>6886359209</t>
  </si>
  <si>
    <t>2019年</t>
  </si>
  <si>
    <t>佛祖岭充电站（联系人：汪静）</t>
  </si>
  <si>
    <t>星星充电隆越大厦（联系人：戴圆圆  联系电话：15927127143）</t>
  </si>
  <si>
    <t>2020年</t>
  </si>
  <si>
    <t>随行充碧挂园生态城剑桥郡充电站（联系人：曹弯弯  联系电话：13409700362)</t>
  </si>
  <si>
    <t>已整改</t>
  </si>
  <si>
    <t>随行充花城家园社区A1商业综合体充电站（联系人：曹弯弯  联系电话：13409700362)</t>
  </si>
  <si>
    <t>花山街道办外部停车场共有2台直流桩，4台交流桩，其中一台直流桩无法正常使用（屏幕损坏）、交流桩两台无法正常使用（3、5号损坏）；其余22台交流桩在花山街道办事处内部停车场，外来车辆无法入内</t>
  </si>
  <si>
    <t>随行充花城家棠园5栋站（联系人：曹弯弯  联系电话：13409700362)</t>
  </si>
  <si>
    <t>随行充花城家园竹园50栋站（联系人：曹弯弯  联系电话：13409700362)</t>
  </si>
  <si>
    <t>可现场办卡也可以找管理员刷卡充电</t>
  </si>
  <si>
    <t>2017年</t>
  </si>
  <si>
    <t>万马爱充光谷创业街站  刘红豹18627940233</t>
  </si>
  <si>
    <t>万马爱充首创奥特莱斯站刘红豹18627940233</t>
  </si>
  <si>
    <t>惠龙充电站（联系人：刘昆辉   电话号码：18164109779）</t>
  </si>
  <si>
    <t xml:space="preserve"> 凌云光电充电站（艾力18071115138）                                     </t>
  </si>
  <si>
    <t>0904613087</t>
  </si>
  <si>
    <t>光谷居然之家充电站（联系人：艾力，联系人电 话13908645559</t>
  </si>
  <si>
    <t>光谷动力节能环保产业园充电站
（联系人：王宝玲   电话：18907134687）</t>
  </si>
  <si>
    <t>6878133635  6877839200</t>
  </si>
  <si>
    <t xml:space="preserve">    是</t>
  </si>
  <si>
    <t>6837757504
武汉市楚光产业新发展有限公司</t>
  </si>
  <si>
    <t>教育中路公共停车场充电站（联系人：陈智龙15926205082）</t>
  </si>
  <si>
    <t>汤逊湖北路公共停车场充电站（联系人：陈智龙15926205082）</t>
  </si>
  <si>
    <t>明玉路公共停车场充电站（联系人：陈智龙15926205082）</t>
  </si>
  <si>
    <t>有轨电车流芳车辆基地充电站（联系人：辜思凯15608650478）</t>
  </si>
  <si>
    <t>洪山区关山大道世达中心充电站
肖阳 15972224979</t>
  </si>
  <si>
    <t>2018年11月</t>
  </si>
  <si>
    <t>武汉东山头乘用车充电站（联系人：徐大华    联系电话：13260656729）</t>
  </si>
  <si>
    <t>2018年12月</t>
  </si>
  <si>
    <t>2019年12月</t>
  </si>
  <si>
    <t>2018年10月</t>
  </si>
  <si>
    <t>2019年01月</t>
  </si>
  <si>
    <t>2019年02月</t>
  </si>
  <si>
    <t>武汉恒信之宝宝马4S店充电站</t>
  </si>
  <si>
    <t>江夏区光谷一路203</t>
  </si>
  <si>
    <t>特来电APP上显示不对外且车位上摆放专用车位的牌子</t>
  </si>
  <si>
    <t>2019年06月</t>
  </si>
  <si>
    <t>（申报的200KW，实际是300kw）建议按企业申报金额补贴</t>
  </si>
  <si>
    <t>2020年09月</t>
  </si>
  <si>
    <t>（申报的200KW，实际是300kw），建议按企业申报金额补贴</t>
  </si>
  <si>
    <t>武汉恒大华府社区公共站一期１８０６４０００４８７赵先生</t>
  </si>
  <si>
    <t>6888147761688815048468881544866888157674688816349768881435126888163501688814902868881531646888157049688815787668881635276888163123</t>
  </si>
  <si>
    <t>换电站建设总投入金额</t>
  </si>
  <si>
    <t>经审核换电站总投入金额</t>
  </si>
  <si>
    <t>经审核用户信息（对应证明材料整理归类）</t>
  </si>
  <si>
    <t>77</t>
  </si>
  <si>
    <t>蔚来换电站 武汉光谷金融港（联系人：王琨淋   联系方式：15623970731）</t>
  </si>
  <si>
    <t>设备明细：蔚来一代换电站315kW,5个100kW电池
总投资金额：2530683.00元</t>
  </si>
  <si>
    <t>场地方不愿提供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</si>
</sst>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DBNum1][$-804]yyyy&quot;年&quot;m&quot;月&quot;;@"/>
    <numFmt numFmtId="177" formatCode="yyyy&quot;年&quot;m&quot;月&quot;;@"/>
    <numFmt numFmtId="178" formatCode="#,##0;[Red]#,##0"/>
    <numFmt numFmtId="179" formatCode="0_);[Red]\(0\)"/>
    <numFmt numFmtId="180" formatCode="#,##0_ "/>
    <numFmt numFmtId="181" formatCode="#,##0.00;[Red]#,##0.00"/>
    <numFmt numFmtId="182" formatCode="#,##0.00_ "/>
    <numFmt numFmtId="183" formatCode="#,##0;[Red]#,##0"/>
  </numFmts>
  <fonts count="41">
    <font>
      <sz val="12"/>
      <name val="宋体"/>
      <charset val="134"/>
    </font>
    <font>
      <b/>
      <sz val="2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0"/>
      <scheme val="minor"/>
    </font>
    <font>
      <sz val="10"/>
      <color rgb="FFFF0000"/>
      <name val="宋体"/>
      <charset val="0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16"/>
      <color rgb="FF000000"/>
      <name val="仿宋_GB2312"/>
      <charset val="134"/>
    </font>
    <font>
      <sz val="11"/>
      <color rgb="FF000000"/>
      <name val="仿宋_GB2312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" borderId="16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21" borderId="20" applyNumberFormat="0" applyAlignment="0" applyProtection="0">
      <alignment vertical="center"/>
    </xf>
    <xf numFmtId="0" fontId="36" fillId="21" borderId="18" applyNumberFormat="0" applyAlignment="0" applyProtection="0">
      <alignment vertical="center"/>
    </xf>
    <xf numFmtId="0" fontId="37" fillId="30" borderId="2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0" borderId="0" applyNumberFormat="0" applyBorder="0" applyProtection="0">
      <alignment vertical="center"/>
    </xf>
    <xf numFmtId="0" fontId="25" fillId="0" borderId="0">
      <alignment vertical="center"/>
    </xf>
  </cellStyleXfs>
  <cellXfs count="13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57" fontId="9" fillId="0" borderId="5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/>
    </xf>
    <xf numFmtId="49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vertical="center" wrapText="1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2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11" xfId="0" applyNumberFormat="1" applyFont="1" applyFill="1" applyBorder="1" applyAlignment="1">
      <alignment horizontal="center" vertical="center" wrapText="1"/>
    </xf>
    <xf numFmtId="178" fontId="4" fillId="0" borderId="9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2" fillId="0" borderId="11" xfId="0" applyNumberFormat="1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182" fontId="0" fillId="0" borderId="1" xfId="0" applyNumberFormat="1" applyBorder="1">
      <alignment vertical="center"/>
    </xf>
    <xf numFmtId="182" fontId="0" fillId="0" borderId="1" xfId="0" applyNumberFormat="1" applyBorder="1" applyAlignment="1">
      <alignment horizontal="center" vertical="center"/>
    </xf>
    <xf numFmtId="182" fontId="0" fillId="0" borderId="3" xfId="0" applyNumberFormat="1" applyBorder="1" applyAlignment="1">
      <alignment horizontal="center" vertical="center"/>
    </xf>
    <xf numFmtId="182" fontId="0" fillId="0" borderId="11" xfId="0" applyNumberFormat="1" applyBorder="1" applyAlignment="1">
      <alignment horizontal="center" vertical="center"/>
    </xf>
    <xf numFmtId="182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/>
    </xf>
    <xf numFmtId="181" fontId="2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3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Sheet3" xfId="49"/>
    <cellStyle name="常规 2" xfId="50"/>
  </cellStyles>
  <dxfs count="1">
    <dxf>
      <font>
        <sz val="14"/>
      </font>
    </dxf>
  </dxfs>
  <tableStyles count="0" defaultTableStyle="TableStyleMedium2" defaultPivotStyle="PivotStyleLight16"/>
  <colors>
    <mruColors>
      <color rgb="00E90D55"/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170.5269212963" refreshedBy="zw213zw213" recordCount="76">
  <cacheSource type="worksheet">
    <worksheetSource ref="A3:W79" sheet="Sheet2"/>
  </cacheSource>
  <cacheFields count="23">
    <cacheField name="序号" numFmtId="49">
      <sharedItems count="76">
        <s v="1"/>
        <s v="2"/>
        <s v="3"/>
        <s v="4"/>
        <s v="5"/>
        <s v="6"/>
        <s v="7"/>
        <s v="8"/>
        <s v="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s v="38"/>
        <s v="39"/>
        <s v="40"/>
        <s v="41"/>
        <s v="42"/>
        <s v="43"/>
        <s v="44"/>
        <s v="45"/>
        <s v="46"/>
        <s v="47"/>
        <s v="48"/>
        <s v="49"/>
        <s v="50"/>
        <s v="51"/>
        <s v="52"/>
        <s v="53"/>
        <s v="54"/>
        <s v="55"/>
        <s v="56"/>
        <s v="57"/>
        <s v="58"/>
        <s v="59"/>
        <s v="60"/>
        <s v="61"/>
        <s v="62"/>
        <s v="63"/>
        <s v="64"/>
        <s v="65"/>
        <s v="66"/>
        <s v="67"/>
        <s v="68"/>
        <s v="69"/>
        <s v="70"/>
        <s v="71"/>
        <s v="72"/>
        <s v="73"/>
        <s v="74"/>
        <s v="75"/>
        <s v="76"/>
      </sharedItems>
    </cacheField>
    <cacheField name="运营企业" numFmtId="0">
      <sharedItems count="25">
        <s v="武汉绿源达新能源设备有限公司佛祖岭分公司"/>
        <s v="武汉环投集团新能源有限公司"/>
        <s v="武汉瑞恒达新能源有限公司"/>
        <s v="武汉桩小二新能源发展有限公司"/>
        <s v="湖北万帮数字能源有限公司"/>
        <s v="湖北中大恒润商业运营管理有限公司"/>
        <s v="湖北欧亚电力科技有限公司"/>
        <s v="武汉开心通勤汽车服务有限公司"/>
        <s v="武汉合智数字能源技术有限公司"/>
        <s v="武汉万爱新能源科技有限公司"/>
        <s v="武汉惠龙新能源科技有限公司"/>
        <s v="武汉力天行科技有限公司"/>
        <s v="武汉利天充科技有限公司"/>
        <s v="武汉智轲新能源科技有限公司"/>
        <s v="武汉鸿海能创科技有限公司"/>
        <s v="武汉新曦望新能源科技有限公司"/>
        <s v="武汉捷顺泰科技有限公司"/>
        <s v="特斯拉（上海）有限公司"/>
        <s v="武汉光谷交通建设有限公司"/>
        <s v="武汉万博创星科技有限公司"/>
        <s v="武汉潮鸣新能源科技有限公司"/>
        <s v="武汉市铁龙通勤汽车服务有限公司"/>
        <s v="武汉特来电新能源有限公司"/>
        <s v="国网湖北省电力有限公司武汉供电公司"/>
        <s v="国恒智慧能源服务有限公司"/>
      </sharedItems>
    </cacheField>
    <cacheField name="行政区" numFmtId="0">
      <sharedItems count="1">
        <s v="东湖高新区"/>
      </sharedItems>
    </cacheField>
    <cacheField name="建成投运时间" numFmtId="0">
      <sharedItems containsDate="1" containsMixedTypes="1" count="39">
        <d v="2019-10-01T00:00:00"/>
        <d v="2020-03-23T00:00:00"/>
        <d v="2020-11-11T00:00:00"/>
        <d v="2020-04-02T00:00:00"/>
        <d v="2020-12-16T00:00:00"/>
        <d v="2019-05-01T00:00:00"/>
        <d v="2020-06-01T00:00:00"/>
        <d v="2020-10-01T00:00:00"/>
        <s v="2019年"/>
        <d v="2020-01-17T00:00:00"/>
        <s v="2020年"/>
        <d v="2019-06-01T00:00:00"/>
        <d v="2019-04-01T00:00:00"/>
        <d v="2017-11-01T00:00:00"/>
        <s v="2017年"/>
        <d v="2019-01-01T00:00:00"/>
        <d v="2018-06-01T00:00:00"/>
        <d v="2019-03-01T00:00:00"/>
        <d v="2018-11-01T00:00:00"/>
        <d v="2019-07-01T00:00:00"/>
        <d v="2020-11-01T00:00:00"/>
        <d v="2020-01-01T00:00:00"/>
        <d v="2019-11-01T00:00:00"/>
        <d v="2019-05-02T00:00:00"/>
        <d v="2019-10-03T00:00:00"/>
        <d v="2020-08-04T00:00:00"/>
        <d v="2019-08-02T00:00:00"/>
        <s v="2018年11月"/>
        <s v="2018年12月"/>
        <s v="2019年12月"/>
        <s v="2018年10月"/>
        <s v="2019年01月"/>
        <s v="2019年02月"/>
        <s v="2019年06月"/>
        <s v="2020年09月"/>
        <d v="2019-08-01T00:00:00"/>
        <d v="2020-08-01T00:00:00"/>
        <d v="2016-12-01T00:00:00"/>
        <d v="2016-11-01T00:00:00"/>
      </sharedItems>
    </cacheField>
    <cacheField name="站点名称" numFmtId="0">
      <sharedItems count="76">
        <s v="万马爱充绿源达佛祖岭C区充电站（联系人：朱德添   联系方式：15527352930）"/>
        <s v="光谷春天站（联系人：易平川）"/>
        <s v="金地艺境站（联系人：易平川）"/>
        <s v="湖口社区4站"/>
        <s v="湖口社区2站"/>
        <s v="湖口社区3站"/>
        <s v="佛祖岭5站"/>
        <s v="长城达尚城站"/>
        <s v="天祥尚府站"/>
        <s v="广厦华庭站"/>
        <s v="鲁巷教师小区站"/>
        <s v="朗诗里程站"/>
        <s v="绿源达充电站"/>
        <s v="华御新能源站"/>
        <s v="光谷潮漫凯瑞国际酒店站"/>
        <s v="佛祖岭充电站（联系人：汪静）"/>
        <s v="星星充电隆越大厦（联系人：戴圆圆  联系电话：15927127143）"/>
        <s v="随行充碧挂园生态城剑桥郡充电站（联系人：曹弯弯  联系电话：13409700362)"/>
        <s v="随行充花城家园社区A1商业综合体充电站（联系人：曹弯弯  联系电话：13409700362)"/>
        <s v="随行充花城家园竹园48栋站"/>
        <s v="随行充花城家园梅园38栋站"/>
        <s v="随行充花山街道办事处电站"/>
        <s v="随行充花城家园梅园3栋站"/>
        <s v="随行充花城家棠园11栋站"/>
        <s v="随行充花城家棠园5栋站（联系人：曹弯弯  联系电话：13409700362)"/>
        <s v="随行充花城家园竹园50栋站（联系人：曹弯弯  联系电话：13409700362)"/>
        <s v="欧亚电力武大园一路"/>
        <s v="欧亚花山土桥村"/>
        <s v="欧亚民族大道"/>
        <s v="开心通勤软件新城"/>
        <s v="开心通勤长江动力"/>
        <s v="合康园区充电站2"/>
        <s v="万马爱充光谷创业街站  刘红豹18627940233"/>
        <s v="万马爱充首创奥特莱斯站刘红豹18627940233"/>
        <s v="惠龙充电站（联系人：刘昆辉   电话号码：18164109779）"/>
        <s v=" 凌云光电充电站（艾力18071115138）                                     "/>
        <s v="光谷居然之家充电站（联系人：艾力，联系人电 话13908645559"/>
        <s v="智轲玉龙岛充电站"/>
        <s v="智轲光谷玉兰路站"/>
        <s v="智轲九峰同安里社区站"/>
        <s v="光谷动力节能环保产业园充电站_x000a_（联系人：王宝玲   电话：18907134687）"/>
        <s v="万马爱充荷叶山社区充电站"/>
        <s v="光谷一路嘉园印象里广场充电站"/>
        <s v="光谷一路成园小区地面停车场充电站"/>
        <s v="武汉市光谷新发展特斯拉超级充电站"/>
        <s v="教育中路公共停车场充电站（联系人：陈智龙15926205082）"/>
        <s v="汤逊湖北路公共停车场充电站（联系人：陈智龙15926205082）"/>
        <s v="明玉路公共停车场充电站（联系人：陈智龙15926205082）"/>
        <s v="有轨电车流芳车辆基地充电站（联系人：辜思凯15608650478）"/>
        <s v="洪山区关山大道世达中心充电站_x000a_肖阳 15972224979"/>
        <s v="湖口充电站"/>
        <s v="铁龙通勤"/>
        <s v="武汉东山头乘用车充电站（联系人：徐大华    联系电话：13260656729）"/>
        <s v="武汉公交东山头充电站"/>
        <s v="武汉公交万科停保场充电站"/>
        <s v="武汉公交光谷三路充电站"/>
        <s v="武汉光谷总部国际充电站"/>
        <s v="武汉软件新城2期快充站"/>
        <s v="武汉软件新城3期快充站"/>
        <s v="武汉公交佛祖岭2期充电站"/>
        <s v="武汉公交豹澥停车场充电站"/>
        <s v="武汉阿尔法文创充电站"/>
        <s v="武汉恒信之宝宝马4S店充电站"/>
        <s v="武汉光谷汇金中心充电站"/>
        <s v="武汉生物加速器充电站"/>
        <s v="武汉光谷世贸中心快速充电站"/>
        <s v="武汉豹澥乘用车充电站"/>
        <s v="武汉东湖综保区仓库充电站"/>
        <s v="武汉公交关南２期充电站"/>
        <s v="武汉公交珞雄路充电站"/>
        <s v="武汉关南乘用车充电站"/>
        <s v="武汉市东新开发区佛祖岭四路运营基地充电站"/>
        <s v="武汉市东新开发区流芳园路佛祖岭四路３号充电站"/>
        <s v="东新开发区武大园一路武大科技园２号充电站"/>
        <s v="东新开发区武大园一路武大科技园１号充电站"/>
        <s v="武汉恒大华府社区公共站一期１８０６４０００４８７赵先生"/>
      </sharedItems>
    </cacheField>
    <cacheField name="站点地址" numFmtId="0">
      <sharedItems count="72">
        <s v="佛祖岭街道佛祖岭社区邬家山路C区35栋商业门店C002号"/>
        <s v="佛祖岭街道店岑路平安·光谷春天（5栋墙外机动车道上）"/>
        <s v="佛祖岭街道店岑路（往中芯一路路口南80米）"/>
        <s v="佛祖岭街道湖口一路湖口社区（4栋墙外机动车道）"/>
        <s v="佛祖岭街道湖口一路湖口社区（4栋墙外马路对面机动车道）"/>
        <s v="佛祖岭街道湖口一路湖口社区（墙外马路对面，湖口一路南机动车道）"/>
        <s v="佛祖岭街道中芯一路佛祖岭D区东区"/>
        <s v="佛祖岭街道流芳路长城·达尚城"/>
        <s v="渔帆路天祥尚府（2栋墙外机动车道上）"/>
        <s v="关东街道广厦华庭（东南1门左边机动车道3个车位）"/>
        <s v="关山街道紫崧花园路鲁巷教师小区（墙外机动车道上）"/>
        <s v="神墩四路朗诗·里程"/>
        <s v="武汉市江夏区佛祖岭西路与高新五路交叉口"/>
        <s v="洪山区民族大道345号"/>
        <s v="武汉市东湖高新区高新大道408号"/>
        <s v="佛祖岭街道佛祖岭四区社区佛祖岭四路佛祖岭充电站"/>
        <s v="湖北省武汉市江夏区关东街道高新二路117号隆越大厦"/>
        <s v="武汉市洪山区花山碧桂园剑桥郡"/>
        <s v="武汉市洪山区花城家园社区商业综合体"/>
        <s v="武汉市洪山区花城家园竹园48栋"/>
        <s v="武汉市洪山区花城家园梅园38栋"/>
        <s v="武汉市洪山区花山街道办事处"/>
        <s v="武汉市洪山区花城家园梅园3栋"/>
        <s v="武汉市洪山区花城家园棠园11栋"/>
        <s v="武汉市洪山区花城家园棠园5栋"/>
        <s v="武汉市洪山区花城家园竹园50栋"/>
        <s v="郑桥小路以西，武大园路以南"/>
        <s v="土吴路土桥村委会"/>
        <s v="民族大道以东，三环线以北土地"/>
        <s v="花城大道9号软件新城A5栋停车场"/>
        <s v="佛祖岭一路6号中国长江动力集团有限公司南区"/>
        <s v="江夏区佛祖岭街道合康变频"/>
        <s v="洪山区创业街十一栋12号楼生鲜批发市场旁"/>
        <s v="高新二路光谷国际网球中心正对面奥特莱斯停车场内"/>
        <s v="关东街道南湖社区周店路"/>
        <s v="流芳园横路3号凌云光电科技有限公司停车场"/>
        <s v="南湖大道729号曙光社区光谷居然APP广场内"/>
        <s v="高新技术开发区江夏大道玉湖街_x000a_玉龙岛花园旁"/>
        <s v="高新区玉兰路武汉慧谷时空东南侧"/>
        <s v="高新区百合路与紫兰路交叉口西_x000a_150米鸽子土灶台院内）"/>
        <s v="光谷大道308号光谷动力节能环保产业园"/>
        <s v="武汉市洪山区关东园五路与荷叶山路交叉口西北100米"/>
        <s v="关东街道祥和雅居社区光谷一路"/>
        <s v="武汉市东湖高新区关山大道光谷新发展地下停车场地下二层D区"/>
        <s v="佛祖岭街道湖口社区教育中路"/>
        <s v="关东街道韵湖社区汤逊湖北路"/>
        <s v="关东街道新世界社区明玉路"/>
        <s v="佛祖岭街道佛祖岭社区光谷一路"/>
        <s v="洪山区关山大道289号世达中心停车场"/>
        <s v="东湖高新区关谷二路湖口生鲜批发市场内"/>
        <s v="中国地质大学未来城校区内"/>
        <s v="洪山区茅店山中路"/>
        <s v="洪山区茅店山中路体育715路公交场站"/>
        <s v="洪山区586路万科公交"/>
        <s v="洪山区玉林路玉林路"/>
        <s v="洪山区光谷大道58号高架桥下"/>
        <s v="洪山区花山街道人才公寓武汉软件新城2期"/>
        <s v="洪山区花山街道碧桂园社区居民委员会武汉软件新城3期"/>
        <s v="江夏区高新六路辅路佛祖岭三路高新六路交口"/>
        <s v="江夏区桥南路豹澥公交停车场"/>
        <s v="江夏区关东街道高新二路71号武汉东湖新技术开发区"/>
        <s v="江夏区光谷一路203"/>
        <s v="江夏区金融港路西门"/>
        <s v="江夏区高新二路388号"/>
        <s v="江夏区光谷大道70号现代·光谷世贸中心。昌盛大药房门口"/>
        <s v="江夏区光谷三路江夏区佛祖岭街道清风路"/>
        <s v="洪山区关山大道关南小区公交站７１５终点站"/>
        <s v="洪山区关山街道珞雄路康桥小区（光谷街）"/>
        <s v="佛祖岭四路充电站"/>
        <s v="武汉市东新开发区流芳园路佛祖岭充电站停车场"/>
        <s v="东新开发区武大园一路武大科技园慧业楼停车场"/>
        <s v="湖北省武汉市洪山区光谷一路"/>
      </sharedItems>
    </cacheField>
    <cacheField name="申报直流桩个数" numFmtId="0">
      <sharedItems containsString="0" containsBlank="1" containsNumber="1" containsInteger="1" minValue="0" maxValue="28" count="20">
        <n v="12"/>
        <m/>
        <n v="18"/>
        <n v="10"/>
        <n v="13"/>
        <n v="16"/>
        <n v="2"/>
        <n v="9"/>
        <n v="3"/>
        <n v="11"/>
        <n v="6"/>
        <n v="8"/>
        <n v="5"/>
        <n v="23"/>
        <n v="4"/>
        <n v="20"/>
        <n v="28"/>
        <n v="15"/>
        <n v="27"/>
        <n v="24"/>
      </sharedItems>
    </cacheField>
    <cacheField name="申报直流桩总功率（kW）" numFmtId="0">
      <sharedItems containsString="0" containsBlank="1" containsNumber="1" containsInteger="1" minValue="0" maxValue="2160" count="31">
        <n v="1440"/>
        <m/>
        <n v="2160"/>
        <n v="1200"/>
        <n v="1560"/>
        <n v="1920"/>
        <n v="240"/>
        <n v="360"/>
        <n v="1680"/>
        <n v="680"/>
        <n v="720"/>
        <n v="600"/>
        <n v="2060"/>
        <n v="1320"/>
        <n v="960"/>
        <n v="980"/>
        <n v="650"/>
        <n v="1380"/>
        <n v="660"/>
        <n v="1080"/>
        <n v="640"/>
        <n v="330"/>
        <n v="1800"/>
        <n v="1790"/>
        <n v="900"/>
        <n v="1250"/>
        <n v="1050"/>
        <n v="75"/>
        <n v="200"/>
        <n v="990"/>
        <n v="480"/>
      </sharedItems>
    </cacheField>
    <cacheField name="申报交流桩个数" numFmtId="0">
      <sharedItems containsString="0" containsBlank="1" containsNumber="1" containsInteger="1" minValue="0" maxValue="61" count="16">
        <m/>
        <n v="5"/>
        <n v="3"/>
        <n v="0"/>
        <n v="26"/>
        <n v="45"/>
        <n v="31"/>
        <n v="22"/>
        <n v="20"/>
        <n v="39"/>
        <n v="35"/>
        <n v="61"/>
        <n v="4"/>
        <n v="14"/>
        <n v="15"/>
        <n v="17"/>
      </sharedItems>
    </cacheField>
    <cacheField name="申报交流桩总功率（kW）" numFmtId="0">
      <sharedItems containsString="0" containsBlank="1" containsNumber="1" containsInteger="1" minValue="0" maxValue="427" count="16">
        <m/>
        <n v="35"/>
        <n v="21"/>
        <n v="0"/>
        <n v="182"/>
        <n v="315"/>
        <n v="217"/>
        <n v="154"/>
        <n v="140"/>
        <n v="273"/>
        <n v="245"/>
        <n v="427"/>
        <n v="28"/>
        <n v="98"/>
        <n v="105"/>
        <n v="119"/>
      </sharedItems>
    </cacheField>
    <cacheField name="是否接入市级平台或国网车联网平台" numFmtId="0">
      <sharedItems containsBlank="1" count="3">
        <s v="是"/>
        <m/>
        <s v="    是"/>
      </sharedItems>
    </cacheField>
    <cacheField name="是否通过区安全验收" numFmtId="0">
      <sharedItems containsBlank="1" count="2">
        <s v="否"/>
        <m/>
      </sharedItems>
    </cacheField>
    <cacheField name="直供" numFmtId="0">
      <sharedItems containsBlank="1" containsNumber="1" containsInteger="1" containsMixedTypes="1" count="62">
        <n v="6881964989"/>
        <n v="6902226106"/>
        <n v="6902224458"/>
        <n v="6902808414"/>
        <n v="6902804409"/>
        <n v="6902800348"/>
        <n v="6902823815"/>
        <n v="6905796055"/>
        <n v="6902223211"/>
        <n v="6902794144"/>
        <n v="6902793008"/>
        <n v="6902855612"/>
        <s v="6866335137"/>
        <s v="6886359209"/>
        <n v="6899975405"/>
        <n v="6874028427"/>
        <n v="6887123724"/>
        <n v="6901396756"/>
        <n v="6899333061"/>
        <n v="6878141917"/>
        <n v="6878141858"/>
        <m/>
        <n v="6878141412"/>
        <n v="6878142011"/>
        <n v="6878141988"/>
        <n v="6878142095"/>
        <n v="6890643596"/>
        <n v="6891563118"/>
        <n v="6900056680"/>
        <n v="6860088716"/>
        <n v="6651947305"/>
        <n v="6863165900"/>
        <n v="6877787929"/>
        <n v="6899432742"/>
        <n v="6897663508"/>
        <n v="6887491519"/>
        <n v="6885463884"/>
        <n v="6876487583"/>
        <s v="6878133635  6877839200"/>
        <n v="6805682436"/>
        <n v="6816076651"/>
        <n v="6882989756"/>
        <n v="6806373023"/>
        <n v="6879841081"/>
        <n v="6848313425"/>
        <n v="6848514453"/>
        <n v="6858212435"/>
        <n v="6886101725"/>
        <n v="6898095311"/>
        <n v="6802598338"/>
        <n v="6858211458"/>
        <n v="6867981487"/>
        <n v="6873892315"/>
        <n v="6885014415"/>
        <n v="6893475765"/>
        <n v="6894907047"/>
        <n v="6805173361"/>
        <n v="6887372621"/>
        <n v="6925796660"/>
        <n v="6925763958"/>
        <n v="6925764746"/>
        <s v="6888147761688815048468881544866888157674688816349768881435126888163501688814902868881531646888157049688815787668881635276888163123"/>
      </sharedItems>
    </cacheField>
    <cacheField name="转供" numFmtId="0">
      <sharedItems containsBlank="1" containsNumber="1" containsInteger="1" containsMixedTypes="1" count="9">
        <s v="/"/>
        <m/>
        <s v="转供"/>
        <n v="6840384007"/>
        <n v="6866057527"/>
        <s v="0904613087"/>
        <n v="6867678286"/>
        <s v="6837757504_x000a_武汉市楚光产业新发展有限公司"/>
        <n v="6904181021"/>
      </sharedItems>
    </cacheField>
    <cacheField name="企业申报补贴金额" numFmtId="183">
      <sharedItems containsSemiMixedTypes="0" containsString="0" containsNumber="1" containsInteger="1" minValue="0" maxValue="712800" count="42">
        <n v="475200"/>
        <n v="4550"/>
        <n v="2730"/>
        <n v="712800"/>
        <n v="396000"/>
        <n v="514800"/>
        <n v="633600"/>
        <n v="23660"/>
        <n v="40950"/>
        <n v="28210"/>
        <n v="20020"/>
        <n v="102860"/>
        <n v="18200"/>
        <n v="35490"/>
        <n v="31850"/>
        <n v="118800"/>
        <n v="554400"/>
        <n v="224400"/>
        <n v="237600"/>
        <n v="198000"/>
        <n v="679800"/>
        <n v="435600"/>
        <n v="316800"/>
        <n v="323400"/>
        <n v="214500"/>
        <n v="510910"/>
        <n v="122440"/>
        <n v="230540"/>
        <n v="132450"/>
        <n v="356400"/>
        <n v="211200"/>
        <n v="108900"/>
        <n v="594000"/>
        <n v="590700"/>
        <n v="297000"/>
        <n v="412500"/>
        <n v="346500"/>
        <n v="24750"/>
        <n v="66000"/>
        <n v="326700"/>
        <n v="158400"/>
        <n v="15470"/>
      </sharedItems>
    </cacheField>
    <cacheField name="经审核建成投运时间（对应证明材料整理归类）" numFmtId="0">
      <sharedItems containsString="0" containsBlank="1" containsNumber="1" minValue="0" maxValue="2020.9" count="23">
        <n v="2019.9"/>
        <n v="2020.11"/>
        <n v="2020.12"/>
        <n v="2019.4"/>
        <n v="2020.1"/>
        <n v="2019.5"/>
        <n v="2020.7"/>
        <n v="2019.8"/>
        <m/>
        <n v="2018.5"/>
        <n v="2018.11"/>
        <n v="2017.12"/>
        <n v="2019.1"/>
        <n v="2019.3"/>
        <n v="2019.6"/>
        <n v="2020.9"/>
        <n v="2019.12"/>
        <n v="2018.1"/>
        <n v="2018.7"/>
        <n v="2018.12"/>
        <n v="2020.8"/>
        <n v="2016.12"/>
        <n v="2016.7"/>
      </sharedItems>
    </cacheField>
    <cacheField name="直流桩数量（个）" numFmtId="183">
      <sharedItems containsString="0" containsBlank="1" containsNumber="1" containsInteger="1" minValue="0" maxValue="28" count="20">
        <n v="12"/>
        <m/>
        <n v="18"/>
        <n v="10"/>
        <n v="13"/>
        <n v="16"/>
        <n v="2"/>
        <n v="9"/>
        <n v="3"/>
        <n v="11"/>
        <n v="6"/>
        <n v="8"/>
        <n v="5"/>
        <n v="23"/>
        <n v="4"/>
        <n v="20"/>
        <n v="28"/>
        <n v="15"/>
        <n v="27"/>
        <n v="24"/>
      </sharedItems>
    </cacheField>
    <cacheField name="直流桩总功率（千瓦）" numFmtId="0">
      <sharedItems containsString="0" containsBlank="1" containsNumber="1" containsInteger="1" minValue="0" maxValue="2160" count="30">
        <n v="1440"/>
        <m/>
        <n v="2160"/>
        <n v="1200"/>
        <n v="1560"/>
        <n v="1920"/>
        <n v="120"/>
        <n v="360"/>
        <n v="1680"/>
        <n v="680"/>
        <n v="720"/>
        <n v="600"/>
        <n v="2060"/>
        <n v="1320"/>
        <n v="960"/>
        <n v="980"/>
        <n v="650"/>
        <n v="1380"/>
        <n v="660"/>
        <n v="1080"/>
        <n v="640"/>
        <n v="330"/>
        <n v="1800"/>
        <n v="1790"/>
        <n v="900"/>
        <n v="1250"/>
        <n v="1050"/>
        <n v="200"/>
        <n v="990"/>
        <n v="480"/>
      </sharedItems>
    </cacheField>
    <cacheField name="交流桩数量（个）" numFmtId="183">
      <sharedItems containsString="0" containsBlank="1" containsNumber="1" containsInteger="1" minValue="0" maxValue="61" count="14">
        <m/>
        <n v="5"/>
        <n v="3"/>
        <n v="20"/>
        <n v="36"/>
        <n v="31"/>
        <n v="22"/>
        <n v="4"/>
        <n v="39"/>
        <n v="35"/>
        <n v="61"/>
        <n v="14"/>
        <n v="15"/>
        <n v="17"/>
      </sharedItems>
    </cacheField>
    <cacheField name="交流桩总功率（千瓦）" numFmtId="183">
      <sharedItems containsString="0" containsBlank="1" containsNumber="1" containsInteger="1" minValue="0" maxValue="427" count="14">
        <m/>
        <n v="35"/>
        <n v="21"/>
        <n v="140"/>
        <n v="252"/>
        <n v="217"/>
        <n v="154"/>
        <n v="28"/>
        <n v="273"/>
        <n v="245"/>
        <n v="427"/>
        <n v="98"/>
        <n v="105"/>
        <n v="119"/>
      </sharedItems>
    </cacheField>
    <cacheField name="直供2" numFmtId="183">
      <sharedItems containsBlank="1" count="2">
        <s v="直供"/>
        <m/>
      </sharedItems>
    </cacheField>
    <cacheField name="转供2" numFmtId="183">
      <sharedItems containsBlank="1" count="2">
        <m/>
        <s v="转供"/>
      </sharedItems>
    </cacheField>
    <cacheField name="经审核补贴金额" numFmtId="183">
      <sharedItems containsString="0" containsBlank="1" containsNumber="1" containsInteger="1" minValue="0" maxValue="712800" count="41">
        <n v="475200"/>
        <n v="4550"/>
        <n v="2730"/>
        <n v="712800"/>
        <n v="396000"/>
        <n v="514800"/>
        <n v="633600"/>
        <n v="18200"/>
        <n v="32760"/>
        <n v="28210"/>
        <n v="20020"/>
        <n v="43240"/>
        <n v="35490"/>
        <n v="31850"/>
        <n v="118800"/>
        <n v="554400"/>
        <n v="224400"/>
        <n v="237600"/>
        <n v="198000"/>
        <n v="679800"/>
        <n v="435600"/>
        <n v="316800"/>
        <n v="323400"/>
        <n v="214500"/>
        <n v="510910"/>
        <n v="122440"/>
        <n v="230540"/>
        <n v="132450"/>
        <n v="356400"/>
        <n v="211200"/>
        <n v="108900"/>
        <n v="594000"/>
        <n v="590700"/>
        <n v="297000"/>
        <n v="412500"/>
        <n v="346500"/>
        <m/>
        <n v="66000"/>
        <n v="326700"/>
        <n v="158400"/>
        <n v="1547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"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F29" firstHeaderRow="0" firstDataRow="1" firstDataCol="1"/>
  <pivotFields count="23">
    <pivotField compact="0" showAll="0">
      <items count="77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"/>
        <item x="8"/>
        <item t="default"/>
      </items>
    </pivotField>
    <pivotField axis="axisRow" compact="0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compact="0" showAll="0">
      <items count="2">
        <item x="0"/>
        <item t="default"/>
      </items>
    </pivotField>
    <pivotField compact="0" showAll="0">
      <items count="40">
        <item x="14"/>
        <item x="30"/>
        <item x="27"/>
        <item x="28"/>
        <item x="8"/>
        <item x="31"/>
        <item x="32"/>
        <item x="33"/>
        <item x="29"/>
        <item x="10"/>
        <item x="34"/>
        <item x="38"/>
        <item x="37"/>
        <item x="13"/>
        <item x="16"/>
        <item x="18"/>
        <item x="15"/>
        <item x="17"/>
        <item x="12"/>
        <item x="5"/>
        <item x="23"/>
        <item x="11"/>
        <item x="19"/>
        <item x="35"/>
        <item x="26"/>
        <item x="0"/>
        <item x="24"/>
        <item x="22"/>
        <item x="21"/>
        <item x="9"/>
        <item x="1"/>
        <item x="3"/>
        <item x="6"/>
        <item x="36"/>
        <item x="25"/>
        <item x="7"/>
        <item x="20"/>
        <item x="2"/>
        <item x="4"/>
        <item t="default"/>
      </items>
    </pivotField>
    <pivotField compact="0" showAll="0">
      <items count="77">
        <item x="35"/>
        <item x="74"/>
        <item x="73"/>
        <item x="6"/>
        <item x="15"/>
        <item x="14"/>
        <item x="1"/>
        <item x="40"/>
        <item x="36"/>
        <item x="43"/>
        <item x="42"/>
        <item x="9"/>
        <item x="31"/>
        <item x="49"/>
        <item x="50"/>
        <item x="4"/>
        <item x="5"/>
        <item x="3"/>
        <item x="13"/>
        <item x="34"/>
        <item x="45"/>
        <item x="2"/>
        <item x="29"/>
        <item x="30"/>
        <item x="11"/>
        <item x="10"/>
        <item x="12"/>
        <item x="47"/>
        <item x="26"/>
        <item x="27"/>
        <item x="28"/>
        <item x="17"/>
        <item x="23"/>
        <item x="24"/>
        <item x="20"/>
        <item x="22"/>
        <item x="18"/>
        <item x="19"/>
        <item x="25"/>
        <item x="21"/>
        <item x="46"/>
        <item x="8"/>
        <item x="51"/>
        <item x="32"/>
        <item x="41"/>
        <item x="0"/>
        <item x="33"/>
        <item x="61"/>
        <item x="66"/>
        <item x="67"/>
        <item x="52"/>
        <item x="60"/>
        <item x="53"/>
        <item x="59"/>
        <item x="68"/>
        <item x="55"/>
        <item x="69"/>
        <item x="54"/>
        <item x="70"/>
        <item x="63"/>
        <item x="65"/>
        <item x="56"/>
        <item x="75"/>
        <item x="62"/>
        <item x="57"/>
        <item x="58"/>
        <item x="64"/>
        <item x="71"/>
        <item x="72"/>
        <item x="44"/>
        <item x="16"/>
        <item x="48"/>
        <item x="7"/>
        <item x="38"/>
        <item x="39"/>
        <item x="37"/>
        <item t="default"/>
      </items>
    </pivotField>
    <pivotField compact="0" showAll="0">
      <items count="73">
        <item x="49"/>
        <item x="70"/>
        <item x="2"/>
        <item x="1"/>
        <item x="47"/>
        <item x="0"/>
        <item x="15"/>
        <item x="44"/>
        <item x="3"/>
        <item x="4"/>
        <item x="5"/>
        <item x="7"/>
        <item x="6"/>
        <item x="68"/>
        <item x="30"/>
        <item x="33"/>
        <item x="37"/>
        <item x="39"/>
        <item x="38"/>
        <item x="9"/>
        <item x="34"/>
        <item x="42"/>
        <item x="46"/>
        <item x="45"/>
        <item x="10"/>
        <item x="40"/>
        <item x="53"/>
        <item x="32"/>
        <item x="48"/>
        <item x="66"/>
        <item x="67"/>
        <item x="55"/>
        <item x="57"/>
        <item x="56"/>
        <item x="51"/>
        <item x="52"/>
        <item x="13"/>
        <item x="54"/>
        <item x="71"/>
        <item x="16"/>
        <item x="29"/>
        <item x="31"/>
        <item x="63"/>
        <item x="58"/>
        <item x="60"/>
        <item x="64"/>
        <item x="65"/>
        <item x="61"/>
        <item x="62"/>
        <item x="59"/>
        <item x="35"/>
        <item x="28"/>
        <item x="36"/>
        <item x="11"/>
        <item x="27"/>
        <item x="14"/>
        <item x="43"/>
        <item x="69"/>
        <item x="41"/>
        <item x="20"/>
        <item x="22"/>
        <item x="18"/>
        <item x="23"/>
        <item x="24"/>
        <item x="19"/>
        <item x="25"/>
        <item x="17"/>
        <item x="21"/>
        <item x="12"/>
        <item x="8"/>
        <item x="26"/>
        <item x="50"/>
        <item t="default"/>
      </items>
    </pivotField>
    <pivotField compact="0" showAll="0">
      <items count="21">
        <item x="6"/>
        <item x="8"/>
        <item x="14"/>
        <item x="12"/>
        <item x="10"/>
        <item x="11"/>
        <item x="7"/>
        <item x="3"/>
        <item x="9"/>
        <item x="0"/>
        <item x="4"/>
        <item x="17"/>
        <item x="5"/>
        <item x="2"/>
        <item x="15"/>
        <item x="13"/>
        <item x="19"/>
        <item x="18"/>
        <item x="16"/>
        <item x="1"/>
        <item t="default"/>
      </items>
    </pivotField>
    <pivotField compact="0" showAll="0">
      <items count="32">
        <item x="27"/>
        <item x="28"/>
        <item x="6"/>
        <item x="21"/>
        <item x="7"/>
        <item x="30"/>
        <item x="11"/>
        <item x="20"/>
        <item x="16"/>
        <item x="18"/>
        <item x="9"/>
        <item x="10"/>
        <item x="24"/>
        <item x="14"/>
        <item x="15"/>
        <item x="29"/>
        <item x="26"/>
        <item x="19"/>
        <item x="3"/>
        <item x="25"/>
        <item x="13"/>
        <item x="17"/>
        <item x="0"/>
        <item x="4"/>
        <item x="8"/>
        <item x="23"/>
        <item x="22"/>
        <item x="5"/>
        <item x="12"/>
        <item x="2"/>
        <item x="1"/>
        <item t="default"/>
      </items>
    </pivotField>
    <pivotField compact="0" showAll="0">
      <items count="17">
        <item x="3"/>
        <item x="2"/>
        <item x="12"/>
        <item x="1"/>
        <item x="13"/>
        <item x="14"/>
        <item x="8"/>
        <item x="7"/>
        <item x="4"/>
        <item x="6"/>
        <item x="10"/>
        <item x="9"/>
        <item x="5"/>
        <item x="11"/>
        <item x="0"/>
        <item x="15"/>
        <item t="default"/>
      </items>
    </pivotField>
    <pivotField compact="0" showAll="0">
      <items count="17">
        <item x="3"/>
        <item x="2"/>
        <item x="12"/>
        <item x="1"/>
        <item x="13"/>
        <item x="14"/>
        <item x="8"/>
        <item x="7"/>
        <item x="4"/>
        <item x="6"/>
        <item x="10"/>
        <item x="9"/>
        <item x="5"/>
        <item x="11"/>
        <item x="0"/>
        <item x="15"/>
        <item t="default"/>
      </items>
    </pivotField>
    <pivotField compact="0" showAll="0">
      <items count="4">
        <item x="2"/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63">
        <item x="30"/>
        <item x="49"/>
        <item x="56"/>
        <item x="39"/>
        <item x="42"/>
        <item x="40"/>
        <item x="44"/>
        <item x="45"/>
        <item x="50"/>
        <item x="46"/>
        <item x="29"/>
        <item x="31"/>
        <item x="51"/>
        <item x="52"/>
        <item x="15"/>
        <item x="37"/>
        <item x="32"/>
        <item x="22"/>
        <item x="20"/>
        <item x="19"/>
        <item x="24"/>
        <item x="23"/>
        <item x="25"/>
        <item x="43"/>
        <item x="0"/>
        <item x="41"/>
        <item x="53"/>
        <item x="36"/>
        <item x="47"/>
        <item x="16"/>
        <item x="57"/>
        <item x="35"/>
        <item x="26"/>
        <item x="27"/>
        <item x="54"/>
        <item x="55"/>
        <item x="34"/>
        <item x="48"/>
        <item x="18"/>
        <item x="33"/>
        <item x="14"/>
        <item x="28"/>
        <item x="17"/>
        <item x="8"/>
        <item x="2"/>
        <item x="1"/>
        <item x="10"/>
        <item x="9"/>
        <item x="5"/>
        <item x="4"/>
        <item x="3"/>
        <item x="6"/>
        <item x="11"/>
        <item x="7"/>
        <item x="59"/>
        <item x="60"/>
        <item x="58"/>
        <item x="12"/>
        <item x="38"/>
        <item x="13"/>
        <item x="61"/>
        <item x="21"/>
        <item t="default"/>
      </items>
    </pivotField>
    <pivotField compact="0" showAll="0">
      <items count="10">
        <item x="3"/>
        <item x="4"/>
        <item x="6"/>
        <item x="8"/>
        <item x="0"/>
        <item x="5"/>
        <item x="7"/>
        <item x="2"/>
        <item x="1"/>
        <item t="default"/>
      </items>
    </pivotField>
    <pivotField compact="0" numFmtId="178" showAll="0">
      <items count="43">
        <item x="2"/>
        <item x="1"/>
        <item x="41"/>
        <item x="12"/>
        <item x="10"/>
        <item x="7"/>
        <item x="37"/>
        <item x="9"/>
        <item x="14"/>
        <item x="13"/>
        <item x="8"/>
        <item x="38"/>
        <item x="11"/>
        <item x="31"/>
        <item x="15"/>
        <item x="26"/>
        <item x="28"/>
        <item x="40"/>
        <item x="19"/>
        <item x="30"/>
        <item x="24"/>
        <item x="17"/>
        <item x="27"/>
        <item x="18"/>
        <item x="34"/>
        <item x="22"/>
        <item x="23"/>
        <item x="39"/>
        <item x="36"/>
        <item x="29"/>
        <item x="4"/>
        <item x="35"/>
        <item x="21"/>
        <item x="0"/>
        <item x="25"/>
        <item x="5"/>
        <item x="16"/>
        <item x="33"/>
        <item x="32"/>
        <item x="6"/>
        <item x="20"/>
        <item x="3"/>
        <item t="default"/>
      </items>
    </pivotField>
    <pivotField compact="0" showAll="0">
      <items count="24">
        <item x="21"/>
        <item x="22"/>
        <item x="11"/>
        <item x="17"/>
        <item x="10"/>
        <item x="19"/>
        <item x="9"/>
        <item x="18"/>
        <item x="12"/>
        <item x="16"/>
        <item x="13"/>
        <item x="3"/>
        <item x="5"/>
        <item x="14"/>
        <item x="7"/>
        <item x="0"/>
        <item x="4"/>
        <item x="1"/>
        <item x="2"/>
        <item x="6"/>
        <item x="20"/>
        <item x="15"/>
        <item x="8"/>
        <item t="default"/>
      </items>
    </pivotField>
    <pivotField dataField="1" compact="0" showAll="0">
      <items count="21">
        <item x="8"/>
        <item x="14"/>
        <item x="10"/>
        <item x="11"/>
        <item x="7"/>
        <item x="3"/>
        <item x="9"/>
        <item x="0"/>
        <item x="4"/>
        <item x="17"/>
        <item x="5"/>
        <item x="2"/>
        <item x="15"/>
        <item x="13"/>
        <item x="19"/>
        <item x="16"/>
        <item x="1"/>
        <item x="6"/>
        <item x="12"/>
        <item x="18"/>
        <item t="default"/>
      </items>
    </pivotField>
    <pivotField dataField="1" compact="0" showAll="0">
      <items count="31">
        <item x="27"/>
        <item x="21"/>
        <item x="7"/>
        <item x="29"/>
        <item x="11"/>
        <item x="20"/>
        <item x="16"/>
        <item x="18"/>
        <item x="9"/>
        <item x="10"/>
        <item x="24"/>
        <item x="14"/>
        <item x="15"/>
        <item x="28"/>
        <item x="26"/>
        <item x="19"/>
        <item x="3"/>
        <item x="25"/>
        <item x="13"/>
        <item x="17"/>
        <item x="0"/>
        <item x="4"/>
        <item x="8"/>
        <item x="23"/>
        <item x="22"/>
        <item x="5"/>
        <item x="12"/>
        <item x="2"/>
        <item x="1"/>
        <item x="6"/>
        <item t="default"/>
      </items>
    </pivotField>
    <pivotField dataField="1" compact="0" showAll="0">
      <items count="15">
        <item x="2"/>
        <item x="7"/>
        <item x="1"/>
        <item x="11"/>
        <item x="12"/>
        <item x="13"/>
        <item x="3"/>
        <item x="6"/>
        <item x="5"/>
        <item x="9"/>
        <item x="4"/>
        <item x="8"/>
        <item x="10"/>
        <item x="0"/>
        <item t="default"/>
      </items>
    </pivotField>
    <pivotField dataField="1" compact="0" showAll="0">
      <items count="15">
        <item x="2"/>
        <item x="7"/>
        <item x="1"/>
        <item x="11"/>
        <item x="12"/>
        <item x="13"/>
        <item x="3"/>
        <item x="6"/>
        <item x="5"/>
        <item x="9"/>
        <item x="4"/>
        <item x="8"/>
        <item x="10"/>
        <item x="0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1"/>
        <item x="0"/>
        <item t="default"/>
      </items>
    </pivotField>
    <pivotField dataField="1" compact="0" showAll="0">
      <items count="42">
        <item x="2"/>
        <item x="1"/>
        <item x="40"/>
        <item x="7"/>
        <item x="10"/>
        <item x="9"/>
        <item x="13"/>
        <item x="8"/>
        <item x="12"/>
        <item x="37"/>
        <item x="30"/>
        <item x="14"/>
        <item x="25"/>
        <item x="27"/>
        <item x="39"/>
        <item x="18"/>
        <item x="29"/>
        <item x="23"/>
        <item x="16"/>
        <item x="26"/>
        <item x="17"/>
        <item x="33"/>
        <item x="21"/>
        <item x="22"/>
        <item x="38"/>
        <item x="35"/>
        <item x="28"/>
        <item x="4"/>
        <item x="34"/>
        <item x="20"/>
        <item x="0"/>
        <item x="24"/>
        <item x="5"/>
        <item x="15"/>
        <item x="32"/>
        <item x="31"/>
        <item x="6"/>
        <item x="19"/>
        <item x="3"/>
        <item x="36"/>
        <item x="11"/>
        <item t="default"/>
      </items>
    </pivotField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求和项:直流桩数量（个）" fld="16" baseField="0" baseItem="0"/>
    <dataField name="求和项:直流桩总功率（千瓦）" fld="17" baseField="0" baseItem="0"/>
    <dataField name="求和项:交流桩数量（个）" fld="18" baseField="0" baseItem="0"/>
    <dataField name="求和项:交流桩总功率（千瓦）" fld="19" baseField="0" baseItem="0"/>
    <dataField name="求和项:经审核补贴金额" fld="22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view="pageBreakPreview" zoomScale="85" zoomScaleNormal="100" workbookViewId="0">
      <selection activeCell="J3" sqref="J3:J4"/>
    </sheetView>
  </sheetViews>
  <sheetFormatPr defaultColWidth="8.66666666666667" defaultRowHeight="14.25"/>
  <cols>
    <col min="1" max="1" width="5.25" customWidth="1"/>
    <col min="2" max="2" width="14.5833333333333" customWidth="1"/>
    <col min="3" max="3" width="20.3333333333333" customWidth="1"/>
    <col min="4" max="4" width="17.3333333333333" customWidth="1"/>
    <col min="9" max="9" width="11.4166666666667" customWidth="1"/>
    <col min="10" max="10" width="22.4166666666667" customWidth="1"/>
  </cols>
  <sheetData>
    <row r="1" ht="30" customHeight="1" spans="1:10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</row>
    <row r="2" ht="28" customHeight="1" spans="1:10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</row>
    <row r="3" ht="25" customHeight="1" spans="1:10">
      <c r="A3" s="111" t="s">
        <v>2</v>
      </c>
      <c r="B3" s="111" t="s">
        <v>3</v>
      </c>
      <c r="C3" s="111" t="s">
        <v>4</v>
      </c>
      <c r="D3" s="111" t="s">
        <v>5</v>
      </c>
      <c r="E3" s="111" t="s">
        <v>6</v>
      </c>
      <c r="F3" s="111" t="s">
        <v>7</v>
      </c>
      <c r="G3" s="111" t="s">
        <v>8</v>
      </c>
      <c r="H3" s="111" t="s">
        <v>9</v>
      </c>
      <c r="I3" s="111" t="s">
        <v>10</v>
      </c>
      <c r="J3" s="100" t="s">
        <v>11</v>
      </c>
    </row>
    <row r="4" ht="25" customHeight="1" spans="1:10">
      <c r="A4" s="111"/>
      <c r="B4" s="111"/>
      <c r="C4" s="111"/>
      <c r="D4" s="111"/>
      <c r="E4" s="111"/>
      <c r="F4" s="111"/>
      <c r="G4" s="111"/>
      <c r="H4" s="111"/>
      <c r="I4" s="111"/>
      <c r="J4" s="100"/>
    </row>
    <row r="5" ht="40" customHeight="1" spans="1:10">
      <c r="A5" s="112" t="s">
        <v>12</v>
      </c>
      <c r="B5" s="113" t="s">
        <v>13</v>
      </c>
      <c r="C5" s="113" t="s">
        <v>14</v>
      </c>
      <c r="D5" s="114" t="s">
        <v>15</v>
      </c>
      <c r="E5" s="113">
        <v>12</v>
      </c>
      <c r="F5" s="113">
        <v>1440</v>
      </c>
      <c r="G5" s="113"/>
      <c r="H5" s="115"/>
      <c r="I5" s="123">
        <v>475200</v>
      </c>
      <c r="J5" s="124"/>
    </row>
    <row r="6" ht="36" spans="1:10">
      <c r="A6" s="116" t="s">
        <v>16</v>
      </c>
      <c r="B6" s="3" t="s">
        <v>17</v>
      </c>
      <c r="C6" s="3" t="s">
        <v>18</v>
      </c>
      <c r="D6" s="28" t="s">
        <v>19</v>
      </c>
      <c r="E6" s="11"/>
      <c r="F6" s="11"/>
      <c r="G6" s="11">
        <v>5</v>
      </c>
      <c r="H6" s="11">
        <f t="shared" ref="H6:H16" si="0">G6*7</f>
        <v>35</v>
      </c>
      <c r="I6" s="87">
        <v>4550</v>
      </c>
      <c r="J6" s="101"/>
    </row>
    <row r="7" ht="24" spans="1:10">
      <c r="A7" s="116" t="s">
        <v>20</v>
      </c>
      <c r="B7" s="3" t="s">
        <v>17</v>
      </c>
      <c r="C7" s="3" t="s">
        <v>21</v>
      </c>
      <c r="D7" s="28" t="s">
        <v>22</v>
      </c>
      <c r="E7" s="11"/>
      <c r="F7" s="11"/>
      <c r="G7" s="11">
        <v>5</v>
      </c>
      <c r="H7" s="11">
        <f t="shared" si="0"/>
        <v>35</v>
      </c>
      <c r="I7" s="87">
        <v>4550</v>
      </c>
      <c r="J7" s="101"/>
    </row>
    <row r="8" ht="36" spans="1:10">
      <c r="A8" s="116" t="s">
        <v>23</v>
      </c>
      <c r="B8" s="3" t="s">
        <v>17</v>
      </c>
      <c r="C8" s="3" t="s">
        <v>24</v>
      </c>
      <c r="D8" s="28" t="s">
        <v>25</v>
      </c>
      <c r="E8" s="11"/>
      <c r="F8" s="11"/>
      <c r="G8" s="11">
        <v>3</v>
      </c>
      <c r="H8" s="11">
        <f t="shared" si="0"/>
        <v>21</v>
      </c>
      <c r="I8" s="87">
        <v>2730</v>
      </c>
      <c r="J8" s="101"/>
    </row>
    <row r="9" ht="36" spans="1:10">
      <c r="A9" s="116" t="s">
        <v>26</v>
      </c>
      <c r="B9" s="3" t="s">
        <v>17</v>
      </c>
      <c r="C9" s="3" t="s">
        <v>27</v>
      </c>
      <c r="D9" s="28" t="s">
        <v>28</v>
      </c>
      <c r="E9" s="11"/>
      <c r="F9" s="11"/>
      <c r="G9" s="11">
        <v>3</v>
      </c>
      <c r="H9" s="11">
        <f t="shared" si="0"/>
        <v>21</v>
      </c>
      <c r="I9" s="87">
        <v>2730</v>
      </c>
      <c r="J9" s="101"/>
    </row>
    <row r="10" ht="48" spans="1:10">
      <c r="A10" s="116" t="s">
        <v>29</v>
      </c>
      <c r="B10" s="3" t="s">
        <v>17</v>
      </c>
      <c r="C10" s="3" t="s">
        <v>30</v>
      </c>
      <c r="D10" s="28" t="s">
        <v>31</v>
      </c>
      <c r="E10" s="11"/>
      <c r="F10" s="11"/>
      <c r="G10" s="11">
        <v>3</v>
      </c>
      <c r="H10" s="11">
        <f t="shared" si="0"/>
        <v>21</v>
      </c>
      <c r="I10" s="87">
        <v>2730</v>
      </c>
      <c r="J10" s="101"/>
    </row>
    <row r="11" ht="24" spans="1:10">
      <c r="A11" s="116" t="s">
        <v>32</v>
      </c>
      <c r="B11" s="3" t="s">
        <v>17</v>
      </c>
      <c r="C11" s="3" t="s">
        <v>33</v>
      </c>
      <c r="D11" s="28" t="s">
        <v>34</v>
      </c>
      <c r="E11" s="11"/>
      <c r="F11" s="11"/>
      <c r="G11" s="11">
        <v>5</v>
      </c>
      <c r="H11" s="11">
        <f t="shared" si="0"/>
        <v>35</v>
      </c>
      <c r="I11" s="87">
        <v>4550</v>
      </c>
      <c r="J11" s="101"/>
    </row>
    <row r="12" ht="24" spans="1:10">
      <c r="A12" s="116" t="s">
        <v>35</v>
      </c>
      <c r="B12" s="3" t="s">
        <v>17</v>
      </c>
      <c r="C12" s="3" t="s">
        <v>36</v>
      </c>
      <c r="D12" s="28" t="s">
        <v>37</v>
      </c>
      <c r="E12" s="11"/>
      <c r="F12" s="11"/>
      <c r="G12" s="11">
        <v>5</v>
      </c>
      <c r="H12" s="11">
        <f t="shared" si="0"/>
        <v>35</v>
      </c>
      <c r="I12" s="87">
        <v>4550</v>
      </c>
      <c r="J12" s="101"/>
    </row>
    <row r="13" ht="24" spans="1:10">
      <c r="A13" s="116" t="s">
        <v>38</v>
      </c>
      <c r="B13" s="3" t="s">
        <v>17</v>
      </c>
      <c r="C13" s="3" t="s">
        <v>39</v>
      </c>
      <c r="D13" s="28" t="s">
        <v>40</v>
      </c>
      <c r="E13" s="11"/>
      <c r="F13" s="11"/>
      <c r="G13" s="11">
        <v>5</v>
      </c>
      <c r="H13" s="11">
        <f t="shared" si="0"/>
        <v>35</v>
      </c>
      <c r="I13" s="87">
        <v>4550</v>
      </c>
      <c r="J13" s="101"/>
    </row>
    <row r="14" ht="36" spans="1:10">
      <c r="A14" s="116" t="s">
        <v>41</v>
      </c>
      <c r="B14" s="3" t="s">
        <v>17</v>
      </c>
      <c r="C14" s="3" t="s">
        <v>42</v>
      </c>
      <c r="D14" s="28" t="s">
        <v>43</v>
      </c>
      <c r="E14" s="11"/>
      <c r="F14" s="11"/>
      <c r="G14" s="11">
        <v>5</v>
      </c>
      <c r="H14" s="11">
        <f t="shared" si="0"/>
        <v>35</v>
      </c>
      <c r="I14" s="87">
        <v>4550</v>
      </c>
      <c r="J14" s="101"/>
    </row>
    <row r="15" ht="36" spans="1:10">
      <c r="A15" s="116" t="s">
        <v>44</v>
      </c>
      <c r="B15" s="3" t="s">
        <v>17</v>
      </c>
      <c r="C15" s="3" t="s">
        <v>45</v>
      </c>
      <c r="D15" s="28" t="s">
        <v>46</v>
      </c>
      <c r="E15" s="11"/>
      <c r="F15" s="11"/>
      <c r="G15" s="11">
        <v>5</v>
      </c>
      <c r="H15" s="11">
        <f t="shared" si="0"/>
        <v>35</v>
      </c>
      <c r="I15" s="87">
        <v>4550</v>
      </c>
      <c r="J15" s="101"/>
    </row>
    <row r="16" ht="24" spans="1:10">
      <c r="A16" s="116" t="s">
        <v>47</v>
      </c>
      <c r="B16" s="3" t="s">
        <v>17</v>
      </c>
      <c r="C16" s="3" t="s">
        <v>48</v>
      </c>
      <c r="D16" s="28" t="s">
        <v>49</v>
      </c>
      <c r="E16" s="11"/>
      <c r="F16" s="11"/>
      <c r="G16" s="11">
        <v>5</v>
      </c>
      <c r="H16" s="11">
        <f t="shared" si="0"/>
        <v>35</v>
      </c>
      <c r="I16" s="87">
        <v>4550</v>
      </c>
      <c r="J16" s="101"/>
    </row>
    <row r="17" ht="24" spans="1:10">
      <c r="A17" s="116" t="s">
        <v>50</v>
      </c>
      <c r="B17" s="3" t="s">
        <v>17</v>
      </c>
      <c r="C17" s="3" t="s">
        <v>51</v>
      </c>
      <c r="D17" s="28" t="s">
        <v>52</v>
      </c>
      <c r="E17" s="3">
        <v>18</v>
      </c>
      <c r="F17" s="3">
        <f>E17*120</f>
        <v>2160</v>
      </c>
      <c r="G17" s="11"/>
      <c r="H17" s="11"/>
      <c r="I17" s="87">
        <v>712800</v>
      </c>
      <c r="J17" s="101"/>
    </row>
    <row r="18" ht="24" spans="1:10">
      <c r="A18" s="116" t="s">
        <v>53</v>
      </c>
      <c r="B18" s="3" t="s">
        <v>17</v>
      </c>
      <c r="C18" s="3" t="s">
        <v>54</v>
      </c>
      <c r="D18" s="28" t="s">
        <v>55</v>
      </c>
      <c r="E18" s="11">
        <v>10</v>
      </c>
      <c r="F18" s="11">
        <v>1200</v>
      </c>
      <c r="G18" s="11"/>
      <c r="H18" s="11"/>
      <c r="I18" s="87">
        <v>396000</v>
      </c>
      <c r="J18" s="101"/>
    </row>
    <row r="19" ht="24" spans="1:10">
      <c r="A19" s="116" t="s">
        <v>56</v>
      </c>
      <c r="B19" s="15" t="s">
        <v>57</v>
      </c>
      <c r="C19" s="15" t="s">
        <v>58</v>
      </c>
      <c r="D19" s="117" t="s">
        <v>59</v>
      </c>
      <c r="E19" s="15">
        <v>13</v>
      </c>
      <c r="F19" s="17">
        <v>1560</v>
      </c>
      <c r="G19" s="17"/>
      <c r="H19" s="17"/>
      <c r="I19" s="87">
        <v>514800</v>
      </c>
      <c r="J19" s="101"/>
    </row>
    <row r="20" ht="36" spans="1:10">
      <c r="A20" s="116" t="s">
        <v>60</v>
      </c>
      <c r="B20" s="3" t="s">
        <v>61</v>
      </c>
      <c r="C20" s="3" t="s">
        <v>62</v>
      </c>
      <c r="D20" s="28" t="s">
        <v>63</v>
      </c>
      <c r="E20" s="3">
        <v>10</v>
      </c>
      <c r="F20" s="3">
        <v>1200</v>
      </c>
      <c r="G20" s="3"/>
      <c r="H20" s="11"/>
      <c r="I20" s="87">
        <v>396000</v>
      </c>
      <c r="J20" s="101"/>
    </row>
    <row r="21" ht="36" spans="1:10">
      <c r="A21" s="116" t="s">
        <v>64</v>
      </c>
      <c r="B21" s="3" t="s">
        <v>65</v>
      </c>
      <c r="C21" s="3" t="s">
        <v>66</v>
      </c>
      <c r="D21" s="28" t="s">
        <v>67</v>
      </c>
      <c r="E21" s="3">
        <v>16</v>
      </c>
      <c r="F21" s="3">
        <v>1920</v>
      </c>
      <c r="G21" s="3"/>
      <c r="H21" s="11"/>
      <c r="I21" s="87">
        <v>633600</v>
      </c>
      <c r="J21" s="101"/>
    </row>
    <row r="22" ht="24" spans="1:10">
      <c r="A22" s="116" t="s">
        <v>68</v>
      </c>
      <c r="B22" s="3" t="s">
        <v>69</v>
      </c>
      <c r="C22" s="3" t="s">
        <v>70</v>
      </c>
      <c r="D22" s="28" t="s">
        <v>71</v>
      </c>
      <c r="E22" s="3"/>
      <c r="F22" s="3"/>
      <c r="G22" s="3">
        <v>26</v>
      </c>
      <c r="H22" s="11">
        <f t="shared" ref="H22:H30" si="1">G22*7</f>
        <v>182</v>
      </c>
      <c r="I22" s="87">
        <v>18200</v>
      </c>
      <c r="J22" s="101"/>
    </row>
    <row r="23" ht="24" spans="1:10">
      <c r="A23" s="116" t="s">
        <v>72</v>
      </c>
      <c r="B23" s="3" t="s">
        <v>69</v>
      </c>
      <c r="C23" s="3" t="s">
        <v>73</v>
      </c>
      <c r="D23" s="28" t="s">
        <v>74</v>
      </c>
      <c r="E23" s="3"/>
      <c r="F23" s="3"/>
      <c r="G23" s="3">
        <v>45</v>
      </c>
      <c r="H23" s="11">
        <f t="shared" si="1"/>
        <v>315</v>
      </c>
      <c r="I23" s="87">
        <v>32760</v>
      </c>
      <c r="J23" s="101"/>
    </row>
    <row r="24" ht="24" spans="1:10">
      <c r="A24" s="116" t="s">
        <v>75</v>
      </c>
      <c r="B24" s="3" t="s">
        <v>69</v>
      </c>
      <c r="C24" s="3" t="s">
        <v>76</v>
      </c>
      <c r="D24" s="28" t="s">
        <v>77</v>
      </c>
      <c r="E24" s="3"/>
      <c r="F24" s="3"/>
      <c r="G24" s="3">
        <v>31</v>
      </c>
      <c r="H24" s="11">
        <f t="shared" si="1"/>
        <v>217</v>
      </c>
      <c r="I24" s="87">
        <v>28210</v>
      </c>
      <c r="J24" s="101"/>
    </row>
    <row r="25" ht="24" spans="1:10">
      <c r="A25" s="116" t="s">
        <v>78</v>
      </c>
      <c r="B25" s="3" t="s">
        <v>69</v>
      </c>
      <c r="C25" s="3" t="s">
        <v>79</v>
      </c>
      <c r="D25" s="28" t="s">
        <v>80</v>
      </c>
      <c r="E25" s="3"/>
      <c r="F25" s="3"/>
      <c r="G25" s="3">
        <v>22</v>
      </c>
      <c r="H25" s="11">
        <f t="shared" si="1"/>
        <v>154</v>
      </c>
      <c r="I25" s="87">
        <v>20020</v>
      </c>
      <c r="J25" s="101"/>
    </row>
    <row r="26" ht="24" spans="1:10">
      <c r="A26" s="116" t="s">
        <v>81</v>
      </c>
      <c r="B26" s="3" t="s">
        <v>69</v>
      </c>
      <c r="C26" s="3" t="s">
        <v>82</v>
      </c>
      <c r="D26" s="28" t="s">
        <v>83</v>
      </c>
      <c r="E26" s="3">
        <v>2</v>
      </c>
      <c r="F26" s="3">
        <v>240</v>
      </c>
      <c r="G26" s="3">
        <v>26</v>
      </c>
      <c r="H26" s="11">
        <f t="shared" si="1"/>
        <v>182</v>
      </c>
      <c r="I26" s="87">
        <v>43240</v>
      </c>
      <c r="J26" s="101"/>
    </row>
    <row r="27" ht="24" spans="1:10">
      <c r="A27" s="116" t="s">
        <v>84</v>
      </c>
      <c r="B27" s="3" t="s">
        <v>69</v>
      </c>
      <c r="C27" s="3" t="s">
        <v>85</v>
      </c>
      <c r="D27" s="28" t="s">
        <v>86</v>
      </c>
      <c r="E27" s="3"/>
      <c r="F27" s="3"/>
      <c r="G27" s="3">
        <v>20</v>
      </c>
      <c r="H27" s="11">
        <f t="shared" si="1"/>
        <v>140</v>
      </c>
      <c r="I27" s="87">
        <v>18200</v>
      </c>
      <c r="J27" s="101"/>
    </row>
    <row r="28" ht="24" spans="1:10">
      <c r="A28" s="116" t="s">
        <v>87</v>
      </c>
      <c r="B28" s="3" t="s">
        <v>69</v>
      </c>
      <c r="C28" s="3" t="s">
        <v>88</v>
      </c>
      <c r="D28" s="28" t="s">
        <v>89</v>
      </c>
      <c r="E28" s="3"/>
      <c r="F28" s="3"/>
      <c r="G28" s="3">
        <v>39</v>
      </c>
      <c r="H28" s="11">
        <f t="shared" si="1"/>
        <v>273</v>
      </c>
      <c r="I28" s="87">
        <v>35490</v>
      </c>
      <c r="J28" s="101"/>
    </row>
    <row r="29" ht="24" spans="1:10">
      <c r="A29" s="116" t="s">
        <v>90</v>
      </c>
      <c r="B29" s="3" t="s">
        <v>69</v>
      </c>
      <c r="C29" s="3" t="s">
        <v>91</v>
      </c>
      <c r="D29" s="28" t="s">
        <v>92</v>
      </c>
      <c r="E29" s="3"/>
      <c r="F29" s="3"/>
      <c r="G29" s="3">
        <v>35</v>
      </c>
      <c r="H29" s="11">
        <f t="shared" si="1"/>
        <v>245</v>
      </c>
      <c r="I29" s="87">
        <v>31850</v>
      </c>
      <c r="J29" s="101"/>
    </row>
    <row r="30" ht="24" spans="1:10">
      <c r="A30" s="116" t="s">
        <v>93</v>
      </c>
      <c r="B30" s="3" t="s">
        <v>69</v>
      </c>
      <c r="C30" s="3" t="s">
        <v>94</v>
      </c>
      <c r="D30" s="28" t="s">
        <v>95</v>
      </c>
      <c r="E30" s="3"/>
      <c r="F30" s="3"/>
      <c r="G30" s="3">
        <v>31</v>
      </c>
      <c r="H30" s="11">
        <f t="shared" si="1"/>
        <v>217</v>
      </c>
      <c r="I30" s="87">
        <v>28210</v>
      </c>
      <c r="J30" s="101"/>
    </row>
    <row r="31" ht="24" spans="1:10">
      <c r="A31" s="116" t="s">
        <v>96</v>
      </c>
      <c r="B31" s="3" t="s">
        <v>97</v>
      </c>
      <c r="C31" s="3" t="s">
        <v>98</v>
      </c>
      <c r="D31" s="28" t="s">
        <v>99</v>
      </c>
      <c r="E31" s="64">
        <v>16</v>
      </c>
      <c r="F31" s="64">
        <v>1920</v>
      </c>
      <c r="G31" s="64"/>
      <c r="H31" s="64"/>
      <c r="I31" s="87">
        <v>633600</v>
      </c>
      <c r="J31" s="101"/>
    </row>
    <row r="32" ht="24" spans="1:10">
      <c r="A32" s="116" t="s">
        <v>100</v>
      </c>
      <c r="B32" s="3" t="s">
        <v>97</v>
      </c>
      <c r="C32" s="3" t="s">
        <v>101</v>
      </c>
      <c r="D32" s="28" t="s">
        <v>102</v>
      </c>
      <c r="E32" s="64">
        <v>10</v>
      </c>
      <c r="F32" s="64">
        <v>1200</v>
      </c>
      <c r="G32" s="64"/>
      <c r="H32" s="64"/>
      <c r="I32" s="87">
        <v>396000</v>
      </c>
      <c r="J32" s="101"/>
    </row>
    <row r="33" ht="24" spans="1:10">
      <c r="A33" s="116" t="s">
        <v>103</v>
      </c>
      <c r="B33" s="3" t="s">
        <v>97</v>
      </c>
      <c r="C33" s="3" t="s">
        <v>104</v>
      </c>
      <c r="D33" s="28" t="s">
        <v>105</v>
      </c>
      <c r="E33" s="64">
        <v>9</v>
      </c>
      <c r="F33" s="64">
        <v>1440</v>
      </c>
      <c r="G33" s="64"/>
      <c r="H33" s="64"/>
      <c r="I33" s="87">
        <v>475200</v>
      </c>
      <c r="J33" s="101"/>
    </row>
    <row r="34" ht="24" spans="1:10">
      <c r="A34" s="116" t="s">
        <v>106</v>
      </c>
      <c r="B34" s="3" t="s">
        <v>107</v>
      </c>
      <c r="C34" s="3" t="s">
        <v>108</v>
      </c>
      <c r="D34" s="28" t="s">
        <v>109</v>
      </c>
      <c r="E34" s="64">
        <v>3</v>
      </c>
      <c r="F34" s="64">
        <v>360</v>
      </c>
      <c r="G34" s="64"/>
      <c r="H34" s="64"/>
      <c r="I34" s="87">
        <v>118800</v>
      </c>
      <c r="J34" s="101"/>
    </row>
    <row r="35" ht="36" spans="1:10">
      <c r="A35" s="116" t="s">
        <v>110</v>
      </c>
      <c r="B35" s="22" t="s">
        <v>107</v>
      </c>
      <c r="C35" s="3" t="s">
        <v>111</v>
      </c>
      <c r="D35" s="28" t="s">
        <v>112</v>
      </c>
      <c r="E35" s="64">
        <v>10</v>
      </c>
      <c r="F35" s="64">
        <v>1680</v>
      </c>
      <c r="G35" s="64"/>
      <c r="H35" s="64"/>
      <c r="I35" s="87">
        <v>554400</v>
      </c>
      <c r="J35" s="101"/>
    </row>
    <row r="36" ht="24" spans="1:10">
      <c r="A36" s="116" t="s">
        <v>113</v>
      </c>
      <c r="B36" s="3" t="s">
        <v>114</v>
      </c>
      <c r="C36" s="3" t="s">
        <v>115</v>
      </c>
      <c r="D36" s="28" t="s">
        <v>116</v>
      </c>
      <c r="E36" s="64">
        <v>12</v>
      </c>
      <c r="F36" s="64">
        <v>680</v>
      </c>
      <c r="G36" s="64"/>
      <c r="H36" s="64"/>
      <c r="I36" s="87">
        <v>224400</v>
      </c>
      <c r="J36" s="101"/>
    </row>
    <row r="37" ht="24" spans="1:10">
      <c r="A37" s="116" t="s">
        <v>117</v>
      </c>
      <c r="B37" s="3" t="s">
        <v>118</v>
      </c>
      <c r="C37" s="3" t="s">
        <v>119</v>
      </c>
      <c r="D37" s="28" t="s">
        <v>120</v>
      </c>
      <c r="E37" s="3">
        <v>11</v>
      </c>
      <c r="F37" s="3">
        <v>720</v>
      </c>
      <c r="G37" s="3"/>
      <c r="H37" s="11"/>
      <c r="I37" s="87">
        <v>237600</v>
      </c>
      <c r="J37" s="101"/>
    </row>
    <row r="38" ht="36" spans="1:10">
      <c r="A38" s="116" t="s">
        <v>121</v>
      </c>
      <c r="B38" s="3" t="s">
        <v>118</v>
      </c>
      <c r="C38" s="3" t="s">
        <v>122</v>
      </c>
      <c r="D38" s="28" t="s">
        <v>123</v>
      </c>
      <c r="E38" s="3">
        <v>10</v>
      </c>
      <c r="F38" s="3">
        <v>600</v>
      </c>
      <c r="G38" s="3"/>
      <c r="H38" s="11"/>
      <c r="I38" s="87">
        <v>198000</v>
      </c>
      <c r="J38" s="101"/>
    </row>
    <row r="39" ht="24" spans="1:10">
      <c r="A39" s="116" t="s">
        <v>124</v>
      </c>
      <c r="B39" s="24" t="s">
        <v>125</v>
      </c>
      <c r="C39" s="24" t="s">
        <v>126</v>
      </c>
      <c r="D39" s="118" t="s">
        <v>127</v>
      </c>
      <c r="E39" s="3">
        <v>13</v>
      </c>
      <c r="F39" s="3">
        <v>2060</v>
      </c>
      <c r="G39" s="3"/>
      <c r="H39" s="11"/>
      <c r="I39" s="87">
        <v>679800</v>
      </c>
      <c r="J39" s="101"/>
    </row>
    <row r="40" ht="24" spans="1:10">
      <c r="A40" s="116" t="s">
        <v>128</v>
      </c>
      <c r="B40" s="24" t="s">
        <v>129</v>
      </c>
      <c r="C40" s="24" t="s">
        <v>130</v>
      </c>
      <c r="D40" s="118" t="s">
        <v>131</v>
      </c>
      <c r="E40" s="3">
        <v>13</v>
      </c>
      <c r="F40" s="3">
        <f>80*3+120*10</f>
        <v>1440</v>
      </c>
      <c r="G40" s="3"/>
      <c r="H40" s="11"/>
      <c r="I40" s="87">
        <v>475200</v>
      </c>
      <c r="J40" s="101"/>
    </row>
    <row r="41" ht="24" spans="1:10">
      <c r="A41" s="116" t="s">
        <v>132</v>
      </c>
      <c r="B41" s="24" t="s">
        <v>133</v>
      </c>
      <c r="C41" s="24" t="s">
        <v>134</v>
      </c>
      <c r="D41" s="118" t="s">
        <v>135</v>
      </c>
      <c r="E41" s="3">
        <v>6</v>
      </c>
      <c r="F41" s="3">
        <v>720</v>
      </c>
      <c r="G41" s="3"/>
      <c r="H41" s="11"/>
      <c r="I41" s="87">
        <v>237600</v>
      </c>
      <c r="J41" s="101"/>
    </row>
    <row r="42" ht="36" spans="1:10">
      <c r="A42" s="116" t="s">
        <v>136</v>
      </c>
      <c r="B42" s="3" t="s">
        <v>137</v>
      </c>
      <c r="C42" s="3" t="s">
        <v>138</v>
      </c>
      <c r="D42" s="28" t="s">
        <v>139</v>
      </c>
      <c r="E42" s="3">
        <v>11</v>
      </c>
      <c r="F42" s="3">
        <v>1320</v>
      </c>
      <c r="G42" s="3"/>
      <c r="H42" s="11"/>
      <c r="I42" s="87">
        <v>435600</v>
      </c>
      <c r="J42" s="101"/>
    </row>
    <row r="43" ht="24" spans="1:10">
      <c r="A43" s="116" t="s">
        <v>140</v>
      </c>
      <c r="B43" s="3" t="s">
        <v>137</v>
      </c>
      <c r="C43" s="3" t="s">
        <v>141</v>
      </c>
      <c r="D43" s="28" t="s">
        <v>142</v>
      </c>
      <c r="E43" s="3">
        <v>6</v>
      </c>
      <c r="F43" s="3">
        <v>2160</v>
      </c>
      <c r="G43" s="3"/>
      <c r="H43" s="11"/>
      <c r="I43" s="87">
        <v>712800</v>
      </c>
      <c r="J43" s="101"/>
    </row>
    <row r="44" ht="48" spans="1:10">
      <c r="A44" s="116" t="s">
        <v>143</v>
      </c>
      <c r="B44" s="3" t="s">
        <v>137</v>
      </c>
      <c r="C44" s="3" t="s">
        <v>144</v>
      </c>
      <c r="D44" s="28" t="s">
        <v>145</v>
      </c>
      <c r="E44" s="3">
        <v>12</v>
      </c>
      <c r="F44" s="3">
        <v>1440</v>
      </c>
      <c r="G44" s="3"/>
      <c r="H44" s="11"/>
      <c r="I44" s="87">
        <v>475200</v>
      </c>
      <c r="J44" s="101"/>
    </row>
    <row r="45" ht="36" spans="1:10">
      <c r="A45" s="116" t="s">
        <v>146</v>
      </c>
      <c r="B45" s="3" t="s">
        <v>147</v>
      </c>
      <c r="C45" s="3" t="s">
        <v>148</v>
      </c>
      <c r="D45" s="28" t="s">
        <v>149</v>
      </c>
      <c r="E45" s="3">
        <v>10</v>
      </c>
      <c r="F45" s="3">
        <v>1200</v>
      </c>
      <c r="G45" s="3"/>
      <c r="H45" s="11"/>
      <c r="I45" s="87">
        <v>396000</v>
      </c>
      <c r="J45" s="101"/>
    </row>
    <row r="46" ht="36" spans="1:10">
      <c r="A46" s="116" t="s">
        <v>150</v>
      </c>
      <c r="B46" s="3" t="s">
        <v>151</v>
      </c>
      <c r="C46" s="3" t="s">
        <v>152</v>
      </c>
      <c r="D46" s="28" t="s">
        <v>153</v>
      </c>
      <c r="E46" s="3">
        <v>12</v>
      </c>
      <c r="F46" s="3">
        <v>1440</v>
      </c>
      <c r="G46" s="3"/>
      <c r="H46" s="11"/>
      <c r="I46" s="87">
        <v>475200</v>
      </c>
      <c r="J46" s="101"/>
    </row>
    <row r="47" ht="24" spans="1:10">
      <c r="A47" s="116" t="s">
        <v>154</v>
      </c>
      <c r="B47" s="2" t="s">
        <v>155</v>
      </c>
      <c r="C47" s="3" t="s">
        <v>156</v>
      </c>
      <c r="D47" s="28" t="s">
        <v>157</v>
      </c>
      <c r="E47" s="3">
        <v>8</v>
      </c>
      <c r="F47" s="3">
        <v>960</v>
      </c>
      <c r="G47" s="3"/>
      <c r="H47" s="11"/>
      <c r="I47" s="87">
        <v>316800</v>
      </c>
      <c r="J47" s="101"/>
    </row>
    <row r="48" ht="24" spans="1:10">
      <c r="A48" s="116" t="s">
        <v>158</v>
      </c>
      <c r="B48" s="3" t="s">
        <v>155</v>
      </c>
      <c r="C48" s="3" t="s">
        <v>159</v>
      </c>
      <c r="D48" s="28" t="s">
        <v>157</v>
      </c>
      <c r="E48" s="3">
        <v>11</v>
      </c>
      <c r="F48" s="3">
        <v>980</v>
      </c>
      <c r="G48" s="3"/>
      <c r="H48" s="11"/>
      <c r="I48" s="87">
        <v>323400</v>
      </c>
      <c r="J48" s="101"/>
    </row>
    <row r="49" ht="36" spans="1:10">
      <c r="A49" s="116" t="s">
        <v>160</v>
      </c>
      <c r="B49" s="3" t="s">
        <v>161</v>
      </c>
      <c r="C49" s="3" t="s">
        <v>162</v>
      </c>
      <c r="D49" s="28" t="s">
        <v>163</v>
      </c>
      <c r="E49" s="3">
        <v>5</v>
      </c>
      <c r="F49" s="3">
        <v>650</v>
      </c>
      <c r="G49" s="3"/>
      <c r="H49" s="11"/>
      <c r="I49" s="87">
        <v>214500</v>
      </c>
      <c r="J49" s="101"/>
    </row>
    <row r="50" ht="24" spans="1:10">
      <c r="A50" s="116" t="s">
        <v>164</v>
      </c>
      <c r="B50" s="3" t="s">
        <v>165</v>
      </c>
      <c r="C50" s="3" t="s">
        <v>166</v>
      </c>
      <c r="D50" s="28" t="s">
        <v>167</v>
      </c>
      <c r="E50" s="3">
        <v>23</v>
      </c>
      <c r="F50" s="3">
        <v>1380</v>
      </c>
      <c r="G50" s="3">
        <v>61</v>
      </c>
      <c r="H50" s="11">
        <f t="shared" ref="H50:H53" si="2">G50*7</f>
        <v>427</v>
      </c>
      <c r="I50" s="87">
        <v>510910</v>
      </c>
      <c r="J50" s="101"/>
    </row>
    <row r="51" ht="24" spans="1:10">
      <c r="A51" s="116" t="s">
        <v>168</v>
      </c>
      <c r="B51" s="3" t="s">
        <v>165</v>
      </c>
      <c r="C51" s="3" t="s">
        <v>169</v>
      </c>
      <c r="D51" s="28" t="s">
        <v>170</v>
      </c>
      <c r="E51" s="3">
        <v>6</v>
      </c>
      <c r="F51" s="3">
        <v>360</v>
      </c>
      <c r="G51" s="3">
        <v>4</v>
      </c>
      <c r="H51" s="11">
        <f t="shared" si="2"/>
        <v>28</v>
      </c>
      <c r="I51" s="87">
        <v>122440</v>
      </c>
      <c r="J51" s="101"/>
    </row>
    <row r="52" ht="24" spans="1:10">
      <c r="A52" s="116" t="s">
        <v>171</v>
      </c>
      <c r="B52" s="3" t="s">
        <v>165</v>
      </c>
      <c r="C52" s="3" t="s">
        <v>172</v>
      </c>
      <c r="D52" s="28" t="s">
        <v>173</v>
      </c>
      <c r="E52" s="3">
        <v>11</v>
      </c>
      <c r="F52" s="3">
        <v>660</v>
      </c>
      <c r="G52" s="3">
        <v>14</v>
      </c>
      <c r="H52" s="11">
        <f t="shared" si="2"/>
        <v>98</v>
      </c>
      <c r="I52" s="87">
        <v>230540</v>
      </c>
      <c r="J52" s="101"/>
    </row>
    <row r="53" ht="24" spans="1:10">
      <c r="A53" s="116" t="s">
        <v>174</v>
      </c>
      <c r="B53" s="3" t="s">
        <v>165</v>
      </c>
      <c r="C53" s="3" t="s">
        <v>175</v>
      </c>
      <c r="D53" s="28" t="s">
        <v>176</v>
      </c>
      <c r="E53" s="3">
        <v>6</v>
      </c>
      <c r="F53" s="3">
        <v>360</v>
      </c>
      <c r="G53" s="3">
        <v>15</v>
      </c>
      <c r="H53" s="11">
        <f t="shared" si="2"/>
        <v>105</v>
      </c>
      <c r="I53" s="87">
        <v>132450</v>
      </c>
      <c r="J53" s="101"/>
    </row>
    <row r="54" ht="24" spans="1:10">
      <c r="A54" s="116" t="s">
        <v>177</v>
      </c>
      <c r="B54" s="3" t="s">
        <v>178</v>
      </c>
      <c r="C54" s="3" t="s">
        <v>179</v>
      </c>
      <c r="D54" s="28" t="s">
        <v>180</v>
      </c>
      <c r="E54" s="11">
        <v>9</v>
      </c>
      <c r="F54" s="11">
        <v>1080</v>
      </c>
      <c r="G54" s="3"/>
      <c r="H54" s="11"/>
      <c r="I54" s="87">
        <v>356400</v>
      </c>
      <c r="J54" s="101"/>
    </row>
    <row r="55" ht="24" spans="1:10">
      <c r="A55" s="116" t="s">
        <v>181</v>
      </c>
      <c r="B55" s="3" t="s">
        <v>182</v>
      </c>
      <c r="C55" s="3" t="s">
        <v>183</v>
      </c>
      <c r="D55" s="28" t="s">
        <v>184</v>
      </c>
      <c r="E55" s="3">
        <v>10</v>
      </c>
      <c r="F55" s="3">
        <v>1200</v>
      </c>
      <c r="G55" s="3"/>
      <c r="H55" s="11"/>
      <c r="I55" s="87">
        <v>396000</v>
      </c>
      <c r="J55" s="101"/>
    </row>
    <row r="56" ht="24" spans="1:10">
      <c r="A56" s="116" t="s">
        <v>185</v>
      </c>
      <c r="B56" s="3" t="s">
        <v>186</v>
      </c>
      <c r="C56" s="3" t="s">
        <v>187</v>
      </c>
      <c r="D56" s="28" t="s">
        <v>188</v>
      </c>
      <c r="E56" s="64">
        <v>4</v>
      </c>
      <c r="F56" s="64">
        <v>640</v>
      </c>
      <c r="G56" s="64"/>
      <c r="H56" s="64"/>
      <c r="I56" s="87">
        <v>211200</v>
      </c>
      <c r="J56" s="101"/>
    </row>
    <row r="57" ht="41" customHeight="1" spans="1:13">
      <c r="A57" s="116" t="s">
        <v>189</v>
      </c>
      <c r="B57" s="119" t="s">
        <v>190</v>
      </c>
      <c r="C57" s="120" t="s">
        <v>191</v>
      </c>
      <c r="D57" s="121" t="s">
        <v>192</v>
      </c>
      <c r="E57" s="122">
        <v>4</v>
      </c>
      <c r="F57" s="122">
        <v>330</v>
      </c>
      <c r="G57" s="64"/>
      <c r="H57" s="64"/>
      <c r="I57" s="87">
        <v>108900</v>
      </c>
      <c r="J57" s="125" t="s">
        <v>193</v>
      </c>
      <c r="K57" s="126"/>
      <c r="L57" s="126"/>
      <c r="M57" s="126"/>
    </row>
    <row r="58" ht="33.75" spans="1:13">
      <c r="A58" s="116" t="s">
        <v>194</v>
      </c>
      <c r="B58" s="119" t="s">
        <v>190</v>
      </c>
      <c r="C58" s="120" t="s">
        <v>195</v>
      </c>
      <c r="D58" s="121" t="s">
        <v>196</v>
      </c>
      <c r="E58" s="64">
        <v>20</v>
      </c>
      <c r="F58" s="64">
        <v>1800</v>
      </c>
      <c r="G58" s="64"/>
      <c r="H58" s="64"/>
      <c r="I58" s="87">
        <v>594000</v>
      </c>
      <c r="J58" s="125" t="s">
        <v>193</v>
      </c>
      <c r="K58" s="126"/>
      <c r="L58" s="126"/>
      <c r="M58" s="126"/>
    </row>
    <row r="59" ht="24" spans="1:10">
      <c r="A59" s="116" t="s">
        <v>197</v>
      </c>
      <c r="B59" s="119" t="s">
        <v>190</v>
      </c>
      <c r="C59" s="120" t="s">
        <v>198</v>
      </c>
      <c r="D59" s="121" t="s">
        <v>199</v>
      </c>
      <c r="E59" s="64">
        <v>8</v>
      </c>
      <c r="F59" s="64">
        <v>1080</v>
      </c>
      <c r="G59" s="64"/>
      <c r="H59" s="64"/>
      <c r="I59" s="87">
        <v>356400</v>
      </c>
      <c r="J59" s="101"/>
    </row>
    <row r="60" ht="24" spans="1:12">
      <c r="A60" s="116" t="s">
        <v>200</v>
      </c>
      <c r="B60" s="119" t="s">
        <v>190</v>
      </c>
      <c r="C60" s="120" t="s">
        <v>201</v>
      </c>
      <c r="D60" s="121" t="s">
        <v>202</v>
      </c>
      <c r="E60" s="64">
        <v>20</v>
      </c>
      <c r="F60" s="64">
        <v>1790</v>
      </c>
      <c r="G60" s="64"/>
      <c r="H60" s="64"/>
      <c r="I60" s="87">
        <v>590700</v>
      </c>
      <c r="J60" s="101"/>
      <c r="L60" s="98"/>
    </row>
    <row r="61" ht="24" spans="1:10">
      <c r="A61" s="116" t="s">
        <v>203</v>
      </c>
      <c r="B61" s="119" t="s">
        <v>190</v>
      </c>
      <c r="C61" s="120" t="s">
        <v>204</v>
      </c>
      <c r="D61" s="121" t="s">
        <v>205</v>
      </c>
      <c r="E61" s="64">
        <v>16</v>
      </c>
      <c r="F61" s="64">
        <v>900</v>
      </c>
      <c r="G61" s="64"/>
      <c r="H61" s="64"/>
      <c r="I61" s="87">
        <v>297000</v>
      </c>
      <c r="J61" s="101"/>
    </row>
    <row r="62" ht="24" spans="1:10">
      <c r="A62" s="116" t="s">
        <v>206</v>
      </c>
      <c r="B62" s="119" t="s">
        <v>190</v>
      </c>
      <c r="C62" s="120" t="s">
        <v>207</v>
      </c>
      <c r="D62" s="121" t="s">
        <v>208</v>
      </c>
      <c r="E62" s="64">
        <v>28</v>
      </c>
      <c r="F62" s="64">
        <v>1250</v>
      </c>
      <c r="G62" s="64"/>
      <c r="H62" s="64"/>
      <c r="I62" s="87">
        <v>412500</v>
      </c>
      <c r="J62" s="101"/>
    </row>
    <row r="63" ht="36" spans="1:10">
      <c r="A63" s="116" t="s">
        <v>209</v>
      </c>
      <c r="B63" s="119" t="s">
        <v>190</v>
      </c>
      <c r="C63" s="120" t="s">
        <v>210</v>
      </c>
      <c r="D63" s="121" t="s">
        <v>211</v>
      </c>
      <c r="E63" s="64">
        <v>28</v>
      </c>
      <c r="F63" s="64">
        <v>1250</v>
      </c>
      <c r="G63" s="64"/>
      <c r="H63" s="64"/>
      <c r="I63" s="87">
        <v>412500</v>
      </c>
      <c r="J63" s="101"/>
    </row>
    <row r="64" ht="24" spans="1:10">
      <c r="A64" s="116" t="s">
        <v>212</v>
      </c>
      <c r="B64" s="119" t="s">
        <v>190</v>
      </c>
      <c r="C64" s="120" t="s">
        <v>213</v>
      </c>
      <c r="D64" s="121" t="s">
        <v>214</v>
      </c>
      <c r="E64" s="64">
        <v>10</v>
      </c>
      <c r="F64" s="64">
        <v>900</v>
      </c>
      <c r="G64" s="64"/>
      <c r="H64" s="64"/>
      <c r="I64" s="87">
        <v>297000</v>
      </c>
      <c r="J64" s="101"/>
    </row>
    <row r="65" ht="24" spans="1:10">
      <c r="A65" s="116" t="s">
        <v>215</v>
      </c>
      <c r="B65" s="119" t="s">
        <v>190</v>
      </c>
      <c r="C65" s="120" t="s">
        <v>216</v>
      </c>
      <c r="D65" s="121" t="s">
        <v>217</v>
      </c>
      <c r="E65" s="64">
        <v>15</v>
      </c>
      <c r="F65" s="64">
        <v>1050</v>
      </c>
      <c r="G65" s="64"/>
      <c r="H65" s="64"/>
      <c r="I65" s="87">
        <v>346500</v>
      </c>
      <c r="J65" s="101"/>
    </row>
    <row r="66" ht="36" spans="1:10">
      <c r="A66" s="116" t="s">
        <v>218</v>
      </c>
      <c r="B66" s="119" t="s">
        <v>190</v>
      </c>
      <c r="C66" s="120" t="s">
        <v>219</v>
      </c>
      <c r="D66" s="121" t="s">
        <v>220</v>
      </c>
      <c r="E66" s="64">
        <v>12</v>
      </c>
      <c r="F66" s="64">
        <v>900</v>
      </c>
      <c r="G66" s="64"/>
      <c r="H66" s="64"/>
      <c r="I66" s="87">
        <v>297000</v>
      </c>
      <c r="J66" s="101"/>
    </row>
    <row r="67" ht="24" spans="1:10">
      <c r="A67" s="116" t="s">
        <v>221</v>
      </c>
      <c r="B67" s="119" t="s">
        <v>190</v>
      </c>
      <c r="C67" s="120" t="s">
        <v>222</v>
      </c>
      <c r="D67" s="121" t="s">
        <v>223</v>
      </c>
      <c r="E67" s="64">
        <v>20</v>
      </c>
      <c r="F67" s="64">
        <v>900</v>
      </c>
      <c r="G67" s="64"/>
      <c r="H67" s="64"/>
      <c r="I67" s="87">
        <v>297000</v>
      </c>
      <c r="J67" s="101"/>
    </row>
    <row r="68" ht="24" spans="1:10">
      <c r="A68" s="116" t="s">
        <v>224</v>
      </c>
      <c r="B68" s="119" t="s">
        <v>190</v>
      </c>
      <c r="C68" s="120" t="s">
        <v>225</v>
      </c>
      <c r="D68" s="121" t="s">
        <v>226</v>
      </c>
      <c r="E68" s="64">
        <v>27</v>
      </c>
      <c r="F68" s="64">
        <v>1250</v>
      </c>
      <c r="G68" s="64"/>
      <c r="H68" s="64"/>
      <c r="I68" s="87">
        <v>412500</v>
      </c>
      <c r="J68" s="101"/>
    </row>
    <row r="69" ht="36" spans="1:10">
      <c r="A69" s="116" t="s">
        <v>227</v>
      </c>
      <c r="B69" s="119" t="s">
        <v>190</v>
      </c>
      <c r="C69" s="120" t="s">
        <v>228</v>
      </c>
      <c r="D69" s="121" t="s">
        <v>229</v>
      </c>
      <c r="E69" s="64">
        <v>23</v>
      </c>
      <c r="F69" s="64">
        <v>1200</v>
      </c>
      <c r="G69" s="64"/>
      <c r="H69" s="64"/>
      <c r="I69" s="87">
        <v>396000</v>
      </c>
      <c r="J69" s="101"/>
    </row>
    <row r="70" ht="24" spans="1:10">
      <c r="A70" s="116" t="s">
        <v>230</v>
      </c>
      <c r="B70" s="119" t="s">
        <v>190</v>
      </c>
      <c r="C70" s="120" t="s">
        <v>231</v>
      </c>
      <c r="D70" s="121" t="s">
        <v>217</v>
      </c>
      <c r="E70" s="64">
        <v>4</v>
      </c>
      <c r="F70" s="64">
        <v>200</v>
      </c>
      <c r="G70" s="64"/>
      <c r="H70" s="64"/>
      <c r="I70" s="87">
        <v>66000</v>
      </c>
      <c r="J70" s="101"/>
    </row>
    <row r="71" ht="24" spans="1:10">
      <c r="A71" s="116" t="s">
        <v>232</v>
      </c>
      <c r="B71" s="119" t="s">
        <v>190</v>
      </c>
      <c r="C71" s="120" t="s">
        <v>233</v>
      </c>
      <c r="D71" s="121" t="s">
        <v>234</v>
      </c>
      <c r="E71" s="64">
        <v>24</v>
      </c>
      <c r="F71" s="64">
        <v>1200</v>
      </c>
      <c r="G71" s="64"/>
      <c r="H71" s="64"/>
      <c r="I71" s="87">
        <v>396000</v>
      </c>
      <c r="J71" s="101"/>
    </row>
    <row r="72" ht="24" spans="1:10">
      <c r="A72" s="116" t="s">
        <v>235</v>
      </c>
      <c r="B72" s="119" t="s">
        <v>190</v>
      </c>
      <c r="C72" s="80" t="s">
        <v>236</v>
      </c>
      <c r="D72" s="127" t="s">
        <v>237</v>
      </c>
      <c r="E72" s="68">
        <v>12</v>
      </c>
      <c r="F72" s="128">
        <v>1050</v>
      </c>
      <c r="G72" s="128"/>
      <c r="H72" s="128"/>
      <c r="I72" s="87">
        <v>346500</v>
      </c>
      <c r="J72" s="101"/>
    </row>
    <row r="73" ht="24" spans="1:10">
      <c r="A73" s="116" t="s">
        <v>238</v>
      </c>
      <c r="B73" s="119" t="s">
        <v>190</v>
      </c>
      <c r="C73" s="80" t="s">
        <v>239</v>
      </c>
      <c r="D73" s="127" t="s">
        <v>240</v>
      </c>
      <c r="E73" s="68">
        <v>12</v>
      </c>
      <c r="F73" s="128">
        <v>990</v>
      </c>
      <c r="G73" s="128"/>
      <c r="H73" s="128"/>
      <c r="I73" s="87">
        <v>326700</v>
      </c>
      <c r="J73" s="101"/>
    </row>
    <row r="74" ht="24" spans="1:10">
      <c r="A74" s="116" t="s">
        <v>241</v>
      </c>
      <c r="B74" s="119" t="s">
        <v>190</v>
      </c>
      <c r="C74" s="80" t="s">
        <v>242</v>
      </c>
      <c r="D74" s="127" t="s">
        <v>237</v>
      </c>
      <c r="E74" s="68">
        <v>4</v>
      </c>
      <c r="F74" s="128">
        <v>200</v>
      </c>
      <c r="G74" s="128"/>
      <c r="H74" s="128"/>
      <c r="I74" s="87">
        <v>66000</v>
      </c>
      <c r="J74" s="101"/>
    </row>
    <row r="75" ht="36" spans="1:10">
      <c r="A75" s="116" t="s">
        <v>243</v>
      </c>
      <c r="B75" s="3" t="s">
        <v>244</v>
      </c>
      <c r="C75" s="80" t="s">
        <v>245</v>
      </c>
      <c r="D75" s="28" t="s">
        <v>246</v>
      </c>
      <c r="E75" s="64">
        <v>8</v>
      </c>
      <c r="F75" s="64">
        <v>480</v>
      </c>
      <c r="G75" s="64"/>
      <c r="H75" s="64"/>
      <c r="I75" s="87">
        <v>158400</v>
      </c>
      <c r="J75" s="101"/>
    </row>
    <row r="76" ht="36" spans="1:10">
      <c r="A76" s="116" t="s">
        <v>247</v>
      </c>
      <c r="B76" s="3" t="s">
        <v>244</v>
      </c>
      <c r="C76" s="80" t="s">
        <v>248</v>
      </c>
      <c r="D76" s="28" t="s">
        <v>249</v>
      </c>
      <c r="E76" s="64">
        <v>8</v>
      </c>
      <c r="F76" s="64">
        <v>480</v>
      </c>
      <c r="G76" s="64"/>
      <c r="H76" s="64"/>
      <c r="I76" s="87">
        <v>158400</v>
      </c>
      <c r="J76" s="101"/>
    </row>
    <row r="77" ht="36" spans="1:10">
      <c r="A77" s="116" t="s">
        <v>250</v>
      </c>
      <c r="B77" s="3" t="s">
        <v>244</v>
      </c>
      <c r="C77" s="80" t="s">
        <v>251</v>
      </c>
      <c r="D77" s="28" t="s">
        <v>252</v>
      </c>
      <c r="E77" s="64">
        <v>8</v>
      </c>
      <c r="F77" s="64">
        <v>480</v>
      </c>
      <c r="G77" s="64"/>
      <c r="H77" s="64"/>
      <c r="I77" s="87">
        <v>158400</v>
      </c>
      <c r="J77" s="101"/>
    </row>
    <row r="78" ht="36" spans="1:10">
      <c r="A78" s="116" t="s">
        <v>253</v>
      </c>
      <c r="B78" s="3" t="s">
        <v>244</v>
      </c>
      <c r="C78" s="80" t="s">
        <v>254</v>
      </c>
      <c r="D78" s="28" t="s">
        <v>252</v>
      </c>
      <c r="E78" s="128">
        <v>8</v>
      </c>
      <c r="F78" s="128">
        <v>480</v>
      </c>
      <c r="G78" s="128"/>
      <c r="H78" s="128"/>
      <c r="I78" s="87">
        <v>158400</v>
      </c>
      <c r="J78" s="101"/>
    </row>
    <row r="79" ht="24" spans="1:10">
      <c r="A79" s="116" t="s">
        <v>255</v>
      </c>
      <c r="B79" s="3" t="s">
        <v>256</v>
      </c>
      <c r="C79" s="3" t="s">
        <v>257</v>
      </c>
      <c r="D79" s="127" t="s">
        <v>258</v>
      </c>
      <c r="E79" s="68"/>
      <c r="F79" s="128"/>
      <c r="G79" s="129">
        <v>17</v>
      </c>
      <c r="H79" s="128">
        <v>119</v>
      </c>
      <c r="I79" s="87">
        <v>15470</v>
      </c>
      <c r="J79" s="101"/>
    </row>
    <row r="80" ht="46" customHeight="1" spans="1:10">
      <c r="A80" s="116" t="s">
        <v>259</v>
      </c>
      <c r="B80" s="3" t="s">
        <v>260</v>
      </c>
      <c r="C80" s="3" t="s">
        <v>261</v>
      </c>
      <c r="D80" s="127" t="s">
        <v>262</v>
      </c>
      <c r="E80" s="3"/>
      <c r="F80" s="127"/>
      <c r="G80" s="101"/>
      <c r="H80" s="101"/>
      <c r="I80" s="87">
        <v>379602.45</v>
      </c>
      <c r="J80" s="101"/>
    </row>
    <row r="81" ht="33" customHeight="1" spans="1:10">
      <c r="A81" s="101"/>
      <c r="B81" s="100" t="s">
        <v>263</v>
      </c>
      <c r="C81" s="101"/>
      <c r="D81" s="101"/>
      <c r="E81" s="101"/>
      <c r="F81" s="101"/>
      <c r="G81" s="101"/>
      <c r="H81" s="101"/>
      <c r="I81" s="87">
        <v>20017082.45</v>
      </c>
      <c r="J81" s="101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pageSetup paperSize="9" scale="96" orientation="landscape"/>
  <headerFooter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view="pageBreakPreview" zoomScaleNormal="100" topLeftCell="B1" workbookViewId="0">
      <selection activeCell="H19" sqref="H19"/>
    </sheetView>
  </sheetViews>
  <sheetFormatPr defaultColWidth="9.1" defaultRowHeight="14.25"/>
  <cols>
    <col min="1" max="1" width="9.1" style="98"/>
    <col min="2" max="2" width="44.925" customWidth="1"/>
    <col min="3" max="3" width="11.775" customWidth="1"/>
    <col min="4" max="4" width="14.9916666666667" customWidth="1"/>
    <col min="5" max="5" width="12.2833333333333" customWidth="1"/>
    <col min="6" max="6" width="14.1416666666667" customWidth="1"/>
    <col min="7" max="7" width="16.7833333333333" customWidth="1"/>
    <col min="10" max="10" width="12.7083333333333"/>
  </cols>
  <sheetData>
    <row r="1" s="97" customFormat="1" ht="31" customHeight="1" spans="1:7">
      <c r="A1" s="99" t="s">
        <v>2</v>
      </c>
      <c r="B1" s="99" t="s">
        <v>264</v>
      </c>
      <c r="C1" s="99" t="s">
        <v>265</v>
      </c>
      <c r="D1" s="99" t="s">
        <v>266</v>
      </c>
      <c r="E1" s="99" t="s">
        <v>267</v>
      </c>
      <c r="F1" s="99" t="s">
        <v>268</v>
      </c>
      <c r="G1" s="99" t="s">
        <v>269</v>
      </c>
    </row>
    <row r="2" spans="1:7">
      <c r="A2" s="100">
        <v>1</v>
      </c>
      <c r="B2" s="101" t="s">
        <v>13</v>
      </c>
      <c r="C2" s="100">
        <v>12</v>
      </c>
      <c r="D2" s="102">
        <v>1440</v>
      </c>
      <c r="E2" s="100" t="s">
        <v>270</v>
      </c>
      <c r="F2" s="100" t="s">
        <v>270</v>
      </c>
      <c r="G2" s="103">
        <v>475200</v>
      </c>
    </row>
    <row r="3" spans="1:8">
      <c r="A3" s="100">
        <v>2</v>
      </c>
      <c r="B3" s="101" t="s">
        <v>17</v>
      </c>
      <c r="C3" s="100">
        <f>28</f>
        <v>28</v>
      </c>
      <c r="D3" s="102">
        <f>3360</f>
        <v>3360</v>
      </c>
      <c r="E3" s="100">
        <v>49</v>
      </c>
      <c r="F3" s="102">
        <v>343</v>
      </c>
      <c r="G3" s="103">
        <f>1153390</f>
        <v>1153390</v>
      </c>
      <c r="H3">
        <f>D3*330+F3*130</f>
        <v>1153390</v>
      </c>
    </row>
    <row r="4" spans="1:7">
      <c r="A4" s="100">
        <v>3</v>
      </c>
      <c r="B4" s="101" t="s">
        <v>57</v>
      </c>
      <c r="C4" s="100">
        <v>13</v>
      </c>
      <c r="D4" s="102">
        <v>1560</v>
      </c>
      <c r="E4" s="100" t="s">
        <v>270</v>
      </c>
      <c r="F4" s="100" t="s">
        <v>270</v>
      </c>
      <c r="G4" s="103">
        <v>514800</v>
      </c>
    </row>
    <row r="5" spans="1:7">
      <c r="A5" s="100">
        <v>4</v>
      </c>
      <c r="B5" s="101" t="s">
        <v>61</v>
      </c>
      <c r="C5" s="100">
        <v>10</v>
      </c>
      <c r="D5" s="102">
        <v>1200</v>
      </c>
      <c r="E5" s="100" t="s">
        <v>270</v>
      </c>
      <c r="F5" s="100" t="s">
        <v>270</v>
      </c>
      <c r="G5" s="103">
        <v>396000</v>
      </c>
    </row>
    <row r="6" spans="1:7">
      <c r="A6" s="100">
        <v>5</v>
      </c>
      <c r="B6" s="101" t="s">
        <v>65</v>
      </c>
      <c r="C6" s="100">
        <v>16</v>
      </c>
      <c r="D6" s="102">
        <v>1920</v>
      </c>
      <c r="E6" s="100" t="s">
        <v>270</v>
      </c>
      <c r="F6" s="100" t="s">
        <v>270</v>
      </c>
      <c r="G6" s="103">
        <v>633600</v>
      </c>
    </row>
    <row r="7" spans="1:7">
      <c r="A7" s="100">
        <v>6</v>
      </c>
      <c r="B7" s="101" t="s">
        <v>69</v>
      </c>
      <c r="C7" s="100">
        <v>2</v>
      </c>
      <c r="D7" s="100">
        <v>120</v>
      </c>
      <c r="E7" s="100">
        <v>238</v>
      </c>
      <c r="F7" s="102">
        <v>1666</v>
      </c>
      <c r="G7" s="103">
        <f>D7*330+F7*130</f>
        <v>256180</v>
      </c>
    </row>
    <row r="8" spans="1:7">
      <c r="A8" s="100">
        <v>7</v>
      </c>
      <c r="B8" s="101" t="s">
        <v>97</v>
      </c>
      <c r="C8" s="100">
        <v>35</v>
      </c>
      <c r="D8" s="102">
        <v>4560</v>
      </c>
      <c r="E8" s="100" t="s">
        <v>270</v>
      </c>
      <c r="F8" s="100" t="s">
        <v>270</v>
      </c>
      <c r="G8" s="103">
        <v>1504800</v>
      </c>
    </row>
    <row r="9" spans="1:7">
      <c r="A9" s="100">
        <v>8</v>
      </c>
      <c r="B9" s="101" t="s">
        <v>107</v>
      </c>
      <c r="C9" s="100">
        <v>13</v>
      </c>
      <c r="D9" s="102">
        <v>2040</v>
      </c>
      <c r="E9" s="100" t="s">
        <v>270</v>
      </c>
      <c r="F9" s="100" t="s">
        <v>270</v>
      </c>
      <c r="G9" s="103">
        <v>673200</v>
      </c>
    </row>
    <row r="10" spans="1:7">
      <c r="A10" s="100">
        <v>9</v>
      </c>
      <c r="B10" s="101" t="s">
        <v>114</v>
      </c>
      <c r="C10" s="100">
        <v>12</v>
      </c>
      <c r="D10" s="102">
        <v>680</v>
      </c>
      <c r="E10" s="100" t="s">
        <v>270</v>
      </c>
      <c r="F10" s="100" t="s">
        <v>270</v>
      </c>
      <c r="G10" s="103">
        <v>224400</v>
      </c>
    </row>
    <row r="11" spans="1:7">
      <c r="A11" s="100">
        <v>10</v>
      </c>
      <c r="B11" s="101" t="s">
        <v>118</v>
      </c>
      <c r="C11" s="100">
        <v>21</v>
      </c>
      <c r="D11" s="102">
        <v>1320</v>
      </c>
      <c r="E11" s="100" t="s">
        <v>270</v>
      </c>
      <c r="F11" s="100" t="s">
        <v>270</v>
      </c>
      <c r="G11" s="103">
        <v>435600</v>
      </c>
    </row>
    <row r="12" spans="1:7">
      <c r="A12" s="100">
        <v>11</v>
      </c>
      <c r="B12" s="101" t="s">
        <v>125</v>
      </c>
      <c r="C12" s="100">
        <v>13</v>
      </c>
      <c r="D12" s="102">
        <v>2060</v>
      </c>
      <c r="E12" s="100" t="s">
        <v>270</v>
      </c>
      <c r="F12" s="100" t="s">
        <v>270</v>
      </c>
      <c r="G12" s="103">
        <v>679800</v>
      </c>
    </row>
    <row r="13" spans="1:7">
      <c r="A13" s="100">
        <v>12</v>
      </c>
      <c r="B13" s="101" t="s">
        <v>129</v>
      </c>
      <c r="C13" s="100">
        <v>13</v>
      </c>
      <c r="D13" s="102">
        <v>1440</v>
      </c>
      <c r="E13" s="100" t="s">
        <v>270</v>
      </c>
      <c r="F13" s="100" t="s">
        <v>270</v>
      </c>
      <c r="G13" s="103">
        <v>475200</v>
      </c>
    </row>
    <row r="14" spans="1:7">
      <c r="A14" s="100">
        <v>13</v>
      </c>
      <c r="B14" s="101" t="s">
        <v>133</v>
      </c>
      <c r="C14" s="100">
        <v>6</v>
      </c>
      <c r="D14" s="102">
        <v>720</v>
      </c>
      <c r="E14" s="100" t="s">
        <v>270</v>
      </c>
      <c r="F14" s="100" t="s">
        <v>270</v>
      </c>
      <c r="G14" s="103">
        <v>237600</v>
      </c>
    </row>
    <row r="15" spans="1:7">
      <c r="A15" s="100">
        <v>14</v>
      </c>
      <c r="B15" s="101" t="s">
        <v>137</v>
      </c>
      <c r="C15" s="100">
        <v>29</v>
      </c>
      <c r="D15" s="102">
        <v>4920</v>
      </c>
      <c r="E15" s="100" t="s">
        <v>270</v>
      </c>
      <c r="F15" s="100" t="s">
        <v>270</v>
      </c>
      <c r="G15" s="103">
        <v>1623600</v>
      </c>
    </row>
    <row r="16" spans="1:7">
      <c r="A16" s="100">
        <v>15</v>
      </c>
      <c r="B16" s="101" t="s">
        <v>147</v>
      </c>
      <c r="C16" s="100">
        <v>10</v>
      </c>
      <c r="D16" s="102">
        <v>1200</v>
      </c>
      <c r="E16" s="100" t="s">
        <v>270</v>
      </c>
      <c r="F16" s="100" t="s">
        <v>270</v>
      </c>
      <c r="G16" s="103">
        <v>396000</v>
      </c>
    </row>
    <row r="17" spans="1:7">
      <c r="A17" s="100">
        <v>16</v>
      </c>
      <c r="B17" s="101" t="s">
        <v>151</v>
      </c>
      <c r="C17" s="100">
        <v>12</v>
      </c>
      <c r="D17" s="102">
        <v>1440</v>
      </c>
      <c r="E17" s="100" t="s">
        <v>270</v>
      </c>
      <c r="F17" s="100" t="s">
        <v>270</v>
      </c>
      <c r="G17" s="103">
        <v>475200</v>
      </c>
    </row>
    <row r="18" spans="1:7">
      <c r="A18" s="100">
        <v>17</v>
      </c>
      <c r="B18" s="101" t="s">
        <v>155</v>
      </c>
      <c r="C18" s="100">
        <v>19</v>
      </c>
      <c r="D18" s="102">
        <v>1940</v>
      </c>
      <c r="E18" s="100" t="s">
        <v>270</v>
      </c>
      <c r="F18" s="100" t="s">
        <v>270</v>
      </c>
      <c r="G18" s="103">
        <v>640200</v>
      </c>
    </row>
    <row r="19" spans="1:7">
      <c r="A19" s="100">
        <v>18</v>
      </c>
      <c r="B19" s="101" t="s">
        <v>161</v>
      </c>
      <c r="C19" s="100">
        <v>5</v>
      </c>
      <c r="D19" s="102">
        <v>650</v>
      </c>
      <c r="E19" s="100" t="s">
        <v>270</v>
      </c>
      <c r="F19" s="100" t="s">
        <v>270</v>
      </c>
      <c r="G19" s="103">
        <v>214500</v>
      </c>
    </row>
    <row r="20" spans="1:7">
      <c r="A20" s="100">
        <v>19</v>
      </c>
      <c r="B20" s="101" t="s">
        <v>165</v>
      </c>
      <c r="C20" s="100">
        <v>46</v>
      </c>
      <c r="D20" s="102">
        <v>2760</v>
      </c>
      <c r="E20" s="100">
        <v>94</v>
      </c>
      <c r="F20" s="102">
        <v>658</v>
      </c>
      <c r="G20" s="103">
        <v>996340</v>
      </c>
    </row>
    <row r="21" spans="1:7">
      <c r="A21" s="100">
        <v>20</v>
      </c>
      <c r="B21" s="101" t="s">
        <v>178</v>
      </c>
      <c r="C21" s="100">
        <v>9</v>
      </c>
      <c r="D21" s="102">
        <v>1080</v>
      </c>
      <c r="E21" s="100" t="s">
        <v>270</v>
      </c>
      <c r="F21" s="100" t="s">
        <v>270</v>
      </c>
      <c r="G21" s="103">
        <v>356400</v>
      </c>
    </row>
    <row r="22" spans="1:7">
      <c r="A22" s="100">
        <v>21</v>
      </c>
      <c r="B22" s="101" t="s">
        <v>182</v>
      </c>
      <c r="C22" s="100">
        <v>10</v>
      </c>
      <c r="D22" s="102">
        <v>1200</v>
      </c>
      <c r="E22" s="100" t="s">
        <v>270</v>
      </c>
      <c r="F22" s="100" t="s">
        <v>270</v>
      </c>
      <c r="G22" s="103">
        <v>396000</v>
      </c>
    </row>
    <row r="23" spans="1:7">
      <c r="A23" s="100">
        <v>22</v>
      </c>
      <c r="B23" s="101" t="s">
        <v>186</v>
      </c>
      <c r="C23" s="100">
        <v>4</v>
      </c>
      <c r="D23" s="102">
        <v>640</v>
      </c>
      <c r="E23" s="100" t="s">
        <v>270</v>
      </c>
      <c r="F23" s="100" t="s">
        <v>270</v>
      </c>
      <c r="G23" s="103">
        <v>211200</v>
      </c>
    </row>
    <row r="24" spans="1:10">
      <c r="A24" s="100">
        <v>23</v>
      </c>
      <c r="B24" s="101" t="s">
        <v>190</v>
      </c>
      <c r="C24" s="100">
        <v>287</v>
      </c>
      <c r="D24" s="102">
        <f>18240</f>
        <v>18240</v>
      </c>
      <c r="E24" s="100" t="s">
        <v>270</v>
      </c>
      <c r="F24" s="100" t="s">
        <v>270</v>
      </c>
      <c r="G24" s="103">
        <f>D24*330</f>
        <v>6019200</v>
      </c>
      <c r="H24">
        <f>D24*330</f>
        <v>6019200</v>
      </c>
      <c r="I24">
        <v>108900</v>
      </c>
      <c r="J24">
        <f>G24-I24-I25</f>
        <v>5316300</v>
      </c>
    </row>
    <row r="25" spans="1:9">
      <c r="A25" s="100">
        <v>24</v>
      </c>
      <c r="B25" s="101" t="s">
        <v>244</v>
      </c>
      <c r="C25" s="100">
        <v>32</v>
      </c>
      <c r="D25" s="102">
        <v>1920</v>
      </c>
      <c r="E25" s="100" t="s">
        <v>270</v>
      </c>
      <c r="F25" s="100" t="s">
        <v>270</v>
      </c>
      <c r="G25" s="103">
        <v>633600</v>
      </c>
      <c r="I25">
        <v>594000</v>
      </c>
    </row>
    <row r="26" spans="1:9">
      <c r="A26" s="100">
        <v>25</v>
      </c>
      <c r="B26" s="101" t="s">
        <v>256</v>
      </c>
      <c r="C26" s="100" t="s">
        <v>270</v>
      </c>
      <c r="D26" s="100" t="s">
        <v>270</v>
      </c>
      <c r="E26" s="100">
        <v>17</v>
      </c>
      <c r="F26" s="102">
        <v>119</v>
      </c>
      <c r="G26" s="103">
        <v>15470</v>
      </c>
      <c r="I26">
        <v>396000</v>
      </c>
    </row>
    <row r="27" spans="1:7">
      <c r="A27" s="100"/>
      <c r="B27" s="100" t="s">
        <v>271</v>
      </c>
      <c r="C27" s="100">
        <f>SUM(C2:C26)</f>
        <v>657</v>
      </c>
      <c r="D27" s="102">
        <f>SUM(D2:D26)</f>
        <v>58410</v>
      </c>
      <c r="E27" s="102">
        <f>SUM(E2:E26)</f>
        <v>398</v>
      </c>
      <c r="F27" s="102">
        <f>SUM(F2:F26)</f>
        <v>2786</v>
      </c>
      <c r="G27" s="103">
        <f>SUM(G2:G26)</f>
        <v>19637480</v>
      </c>
    </row>
    <row r="28" spans="1:7">
      <c r="A28" s="100"/>
      <c r="B28" s="100" t="s">
        <v>272</v>
      </c>
      <c r="C28" s="100" t="s">
        <v>273</v>
      </c>
      <c r="D28" s="100"/>
      <c r="E28" s="100"/>
      <c r="F28" s="100"/>
      <c r="G28" s="100" t="s">
        <v>274</v>
      </c>
    </row>
    <row r="29" spans="1:7">
      <c r="A29" s="100">
        <v>26</v>
      </c>
      <c r="B29" s="101" t="s">
        <v>260</v>
      </c>
      <c r="C29" s="104">
        <v>2530683</v>
      </c>
      <c r="D29" s="104"/>
      <c r="E29" s="104"/>
      <c r="F29" s="104"/>
      <c r="G29" s="103">
        <f>C29*15%</f>
        <v>379602.45</v>
      </c>
    </row>
    <row r="30" spans="1:7">
      <c r="A30" s="100"/>
      <c r="B30" s="100" t="s">
        <v>271</v>
      </c>
      <c r="C30" s="105">
        <v>2530683</v>
      </c>
      <c r="D30" s="106"/>
      <c r="E30" s="106"/>
      <c r="F30" s="107"/>
      <c r="G30" s="103">
        <v>379602.45</v>
      </c>
    </row>
    <row r="31" spans="1:7">
      <c r="A31" s="100" t="s">
        <v>263</v>
      </c>
      <c r="B31" s="100"/>
      <c r="C31" s="100"/>
      <c r="D31" s="100"/>
      <c r="E31" s="100"/>
      <c r="F31" s="100"/>
      <c r="G31" s="103">
        <f>G27+G29</f>
        <v>20017082.45</v>
      </c>
    </row>
    <row r="32" ht="34" customHeight="1" spans="1:10">
      <c r="A32" s="108"/>
      <c r="B32" s="108"/>
      <c r="C32" s="108"/>
      <c r="D32" s="108"/>
      <c r="E32" s="108"/>
      <c r="F32" s="108"/>
      <c r="G32" s="108"/>
      <c r="I32">
        <v>1098900</v>
      </c>
      <c r="J32">
        <f>G31-I32</f>
        <v>18918182.45</v>
      </c>
    </row>
    <row r="34" ht="39" customHeight="1" spans="1:7">
      <c r="A34" s="108" t="s">
        <v>275</v>
      </c>
      <c r="B34" s="108"/>
      <c r="C34" s="108"/>
      <c r="D34" s="108"/>
      <c r="E34" s="108"/>
      <c r="F34" s="108"/>
      <c r="G34" s="108"/>
    </row>
  </sheetData>
  <mergeCells count="6">
    <mergeCell ref="C28:F28"/>
    <mergeCell ref="C29:F29"/>
    <mergeCell ref="C30:F30"/>
    <mergeCell ref="A31:F31"/>
    <mergeCell ref="A32:G32"/>
    <mergeCell ref="A34:G34"/>
  </mergeCells>
  <pageMargins left="0.75" right="0.75" top="1" bottom="1" header="0.5" footer="0.5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29"/>
  <sheetViews>
    <sheetView zoomScale="80" zoomScaleNormal="80" workbookViewId="0">
      <selection activeCell="C18" sqref="C18"/>
    </sheetView>
  </sheetViews>
  <sheetFormatPr defaultColWidth="9.1" defaultRowHeight="14.25" outlineLevelCol="5"/>
  <cols>
    <col min="1" max="1" width="53.1"/>
    <col min="2" max="6" width="36.0916666666667"/>
    <col min="7" max="7" width="30.4916666666667"/>
  </cols>
  <sheetData>
    <row r="3" ht="18.75" spans="1:6">
      <c r="A3" s="96" t="s">
        <v>276</v>
      </c>
      <c r="B3" s="96" t="s">
        <v>277</v>
      </c>
      <c r="C3" s="96" t="s">
        <v>278</v>
      </c>
      <c r="D3" s="96" t="s">
        <v>279</v>
      </c>
      <c r="E3" s="96" t="s">
        <v>280</v>
      </c>
      <c r="F3" s="96" t="s">
        <v>281</v>
      </c>
    </row>
    <row r="4" ht="18.75" spans="1:6">
      <c r="A4" s="96" t="s">
        <v>13</v>
      </c>
      <c r="B4" s="96">
        <v>12</v>
      </c>
      <c r="C4" s="96">
        <v>1440</v>
      </c>
      <c r="D4" s="96"/>
      <c r="E4" s="96"/>
      <c r="F4" s="96">
        <v>475200</v>
      </c>
    </row>
    <row r="5" ht="18.75" spans="1:6">
      <c r="A5" s="96" t="s">
        <v>17</v>
      </c>
      <c r="B5" s="96">
        <v>28</v>
      </c>
      <c r="C5" s="96">
        <v>3360</v>
      </c>
      <c r="D5" s="96">
        <v>49</v>
      </c>
      <c r="E5" s="96">
        <v>343</v>
      </c>
      <c r="F5" s="96">
        <v>1153390</v>
      </c>
    </row>
    <row r="6" ht="18.75" spans="1:6">
      <c r="A6" s="96" t="s">
        <v>57</v>
      </c>
      <c r="B6" s="96">
        <v>13</v>
      </c>
      <c r="C6" s="96">
        <v>1560</v>
      </c>
      <c r="D6" s="96"/>
      <c r="E6" s="96"/>
      <c r="F6" s="96">
        <v>514800</v>
      </c>
    </row>
    <row r="7" ht="18.75" spans="1:6">
      <c r="A7" s="96" t="s">
        <v>61</v>
      </c>
      <c r="B7" s="96">
        <v>10</v>
      </c>
      <c r="C7" s="96">
        <v>1200</v>
      </c>
      <c r="D7" s="96"/>
      <c r="E7" s="96"/>
      <c r="F7" s="96">
        <v>396000</v>
      </c>
    </row>
    <row r="8" ht="18.75" spans="1:6">
      <c r="A8" s="96" t="s">
        <v>65</v>
      </c>
      <c r="B8" s="96">
        <v>16</v>
      </c>
      <c r="C8" s="96">
        <v>1920</v>
      </c>
      <c r="D8" s="96"/>
      <c r="E8" s="96"/>
      <c r="F8" s="96">
        <v>633600</v>
      </c>
    </row>
    <row r="9" ht="18.75" spans="1:6">
      <c r="A9" s="96" t="s">
        <v>69</v>
      </c>
      <c r="B9" s="96">
        <v>2</v>
      </c>
      <c r="C9" s="96">
        <v>120</v>
      </c>
      <c r="D9" s="96">
        <v>238</v>
      </c>
      <c r="E9" s="96">
        <v>1666</v>
      </c>
      <c r="F9" s="96">
        <v>256180</v>
      </c>
    </row>
    <row r="10" ht="18.75" spans="1:6">
      <c r="A10" s="96" t="s">
        <v>97</v>
      </c>
      <c r="B10" s="96">
        <v>35</v>
      </c>
      <c r="C10" s="96">
        <v>4560</v>
      </c>
      <c r="D10" s="96"/>
      <c r="E10" s="96"/>
      <c r="F10" s="96">
        <v>1504800</v>
      </c>
    </row>
    <row r="11" ht="18.75" spans="1:6">
      <c r="A11" s="96" t="s">
        <v>107</v>
      </c>
      <c r="B11" s="96">
        <v>13</v>
      </c>
      <c r="C11" s="96">
        <v>2040</v>
      </c>
      <c r="D11" s="96"/>
      <c r="E11" s="96"/>
      <c r="F11" s="96">
        <v>673200</v>
      </c>
    </row>
    <row r="12" ht="18.75" spans="1:6">
      <c r="A12" s="96" t="s">
        <v>114</v>
      </c>
      <c r="B12" s="96">
        <v>12</v>
      </c>
      <c r="C12" s="96">
        <v>680</v>
      </c>
      <c r="D12" s="96"/>
      <c r="E12" s="96"/>
      <c r="F12" s="96">
        <v>224400</v>
      </c>
    </row>
    <row r="13" ht="18.75" spans="1:6">
      <c r="A13" s="96" t="s">
        <v>118</v>
      </c>
      <c r="B13" s="96">
        <v>21</v>
      </c>
      <c r="C13" s="96">
        <v>1320</v>
      </c>
      <c r="D13" s="96"/>
      <c r="E13" s="96"/>
      <c r="F13" s="96">
        <v>435600</v>
      </c>
    </row>
    <row r="14" ht="18.75" spans="1:6">
      <c r="A14" s="96" t="s">
        <v>125</v>
      </c>
      <c r="B14" s="96">
        <v>13</v>
      </c>
      <c r="C14" s="96">
        <v>2060</v>
      </c>
      <c r="D14" s="96"/>
      <c r="E14" s="96"/>
      <c r="F14" s="96">
        <v>679800</v>
      </c>
    </row>
    <row r="15" ht="18.75" spans="1:6">
      <c r="A15" s="96" t="s">
        <v>129</v>
      </c>
      <c r="B15" s="96">
        <v>13</v>
      </c>
      <c r="C15" s="96">
        <v>1440</v>
      </c>
      <c r="D15" s="96"/>
      <c r="E15" s="96"/>
      <c r="F15" s="96">
        <v>475200</v>
      </c>
    </row>
    <row r="16" ht="18.75" spans="1:6">
      <c r="A16" s="96" t="s">
        <v>133</v>
      </c>
      <c r="B16" s="96">
        <v>6</v>
      </c>
      <c r="C16" s="96">
        <v>720</v>
      </c>
      <c r="D16" s="96"/>
      <c r="E16" s="96"/>
      <c r="F16" s="96">
        <v>237600</v>
      </c>
    </row>
    <row r="17" ht="18.75" spans="1:6">
      <c r="A17" s="96" t="s">
        <v>137</v>
      </c>
      <c r="B17" s="96">
        <v>29</v>
      </c>
      <c r="C17" s="96">
        <v>4920</v>
      </c>
      <c r="D17" s="96"/>
      <c r="E17" s="96"/>
      <c r="F17" s="96">
        <v>1623600</v>
      </c>
    </row>
    <row r="18" ht="18.75" spans="1:6">
      <c r="A18" s="96" t="s">
        <v>147</v>
      </c>
      <c r="B18" s="96">
        <v>10</v>
      </c>
      <c r="C18" s="96">
        <v>1200</v>
      </c>
      <c r="D18" s="96"/>
      <c r="E18" s="96"/>
      <c r="F18" s="96">
        <v>396000</v>
      </c>
    </row>
    <row r="19" ht="18.75" spans="1:6">
      <c r="A19" s="96" t="s">
        <v>151</v>
      </c>
      <c r="B19" s="96">
        <v>12</v>
      </c>
      <c r="C19" s="96">
        <v>1440</v>
      </c>
      <c r="D19" s="96"/>
      <c r="E19" s="96"/>
      <c r="F19" s="96">
        <v>475200</v>
      </c>
    </row>
    <row r="20" ht="18.75" spans="1:6">
      <c r="A20" s="96" t="s">
        <v>155</v>
      </c>
      <c r="B20" s="96">
        <v>19</v>
      </c>
      <c r="C20" s="96">
        <v>1940</v>
      </c>
      <c r="D20" s="96"/>
      <c r="E20" s="96"/>
      <c r="F20" s="96">
        <v>640200</v>
      </c>
    </row>
    <row r="21" ht="18.75" spans="1:6">
      <c r="A21" s="96" t="s">
        <v>161</v>
      </c>
      <c r="B21" s="96">
        <v>5</v>
      </c>
      <c r="C21" s="96">
        <v>650</v>
      </c>
      <c r="D21" s="96"/>
      <c r="E21" s="96"/>
      <c r="F21" s="96">
        <v>214500</v>
      </c>
    </row>
    <row r="22" ht="18.75" spans="1:6">
      <c r="A22" s="96" t="s">
        <v>165</v>
      </c>
      <c r="B22" s="96">
        <v>46</v>
      </c>
      <c r="C22" s="96">
        <v>2760</v>
      </c>
      <c r="D22" s="96">
        <v>94</v>
      </c>
      <c r="E22" s="96">
        <v>658</v>
      </c>
      <c r="F22" s="96">
        <v>996340</v>
      </c>
    </row>
    <row r="23" ht="18.75" spans="1:6">
      <c r="A23" s="96" t="s">
        <v>178</v>
      </c>
      <c r="B23" s="96">
        <v>9</v>
      </c>
      <c r="C23" s="96">
        <v>1080</v>
      </c>
      <c r="D23" s="96"/>
      <c r="E23" s="96"/>
      <c r="F23" s="96">
        <v>356400</v>
      </c>
    </row>
    <row r="24" ht="18.75" spans="1:6">
      <c r="A24" s="96" t="s">
        <v>182</v>
      </c>
      <c r="B24" s="96">
        <v>10</v>
      </c>
      <c r="C24" s="96">
        <v>1200</v>
      </c>
      <c r="D24" s="96"/>
      <c r="E24" s="96"/>
      <c r="F24" s="96">
        <v>396000</v>
      </c>
    </row>
    <row r="25" ht="18.75" spans="1:6">
      <c r="A25" s="96" t="s">
        <v>186</v>
      </c>
      <c r="B25" s="96">
        <v>4</v>
      </c>
      <c r="C25" s="96">
        <v>640</v>
      </c>
      <c r="D25" s="96"/>
      <c r="E25" s="96"/>
      <c r="F25" s="96">
        <v>211200</v>
      </c>
    </row>
    <row r="26" ht="18.75" spans="1:6">
      <c r="A26" s="96" t="s">
        <v>190</v>
      </c>
      <c r="B26" s="96">
        <v>287</v>
      </c>
      <c r="C26" s="96">
        <v>18240</v>
      </c>
      <c r="D26" s="96"/>
      <c r="E26" s="96"/>
      <c r="F26" s="96">
        <v>6019200</v>
      </c>
    </row>
    <row r="27" ht="18.75" spans="1:6">
      <c r="A27" s="96" t="s">
        <v>244</v>
      </c>
      <c r="B27" s="96">
        <v>32</v>
      </c>
      <c r="C27" s="96">
        <v>1920</v>
      </c>
      <c r="D27" s="96"/>
      <c r="E27" s="96"/>
      <c r="F27" s="96">
        <v>633600</v>
      </c>
    </row>
    <row r="28" ht="18.75" spans="1:6">
      <c r="A28" s="96" t="s">
        <v>256</v>
      </c>
      <c r="B28" s="96"/>
      <c r="C28" s="96"/>
      <c r="D28" s="96">
        <v>17</v>
      </c>
      <c r="E28" s="96">
        <v>119</v>
      </c>
      <c r="F28" s="96">
        <v>15470</v>
      </c>
    </row>
    <row r="29" ht="18.75" spans="1:6">
      <c r="A29" s="96" t="s">
        <v>282</v>
      </c>
      <c r="B29" s="96">
        <v>657</v>
      </c>
      <c r="C29" s="96">
        <v>58410</v>
      </c>
      <c r="D29" s="96">
        <v>398</v>
      </c>
      <c r="E29" s="96">
        <v>2786</v>
      </c>
      <c r="F29" s="96">
        <v>19637480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3"/>
  <sheetViews>
    <sheetView zoomScale="60" zoomScaleNormal="60" topLeftCell="F69" workbookViewId="0">
      <selection activeCell="C18" sqref="C18"/>
    </sheetView>
  </sheetViews>
  <sheetFormatPr defaultColWidth="9.1" defaultRowHeight="14.25"/>
  <cols>
    <col min="1" max="1" width="5.875" customWidth="1"/>
    <col min="2" max="2" width="14.375" customWidth="1"/>
    <col min="3" max="3" width="4.875" customWidth="1"/>
    <col min="4" max="4" width="10.6666666666667" customWidth="1"/>
    <col min="5" max="5" width="12.75" customWidth="1"/>
    <col min="6" max="6" width="33.85" customWidth="1"/>
    <col min="7" max="7" width="5.625" customWidth="1"/>
    <col min="8" max="8" width="7.60833333333333" customWidth="1"/>
    <col min="9" max="9" width="4.875" customWidth="1"/>
    <col min="10" max="10" width="6.89166666666667" customWidth="1"/>
    <col min="11" max="12" width="10.3" customWidth="1"/>
    <col min="13" max="13" width="12.375" customWidth="1"/>
    <col min="14" max="14" width="11.5416666666667" customWidth="1"/>
    <col min="15" max="15" width="22.2583333333333" customWidth="1"/>
    <col min="16" max="16" width="16.375" customWidth="1"/>
    <col min="17" max="17" width="11.2916666666667" customWidth="1"/>
    <col min="18" max="18" width="11.6666666666667" customWidth="1"/>
    <col min="19" max="19" width="12.9166666666667" customWidth="1"/>
    <col min="20" max="20" width="12.7916666666667" customWidth="1"/>
    <col min="21" max="21" width="11.7916666666667" customWidth="1"/>
    <col min="22" max="22" width="10.9166666666667" customWidth="1"/>
    <col min="23" max="23" width="21.7833333333333" customWidth="1"/>
    <col min="24" max="25" width="56.9916666666667" customWidth="1"/>
    <col min="26" max="26" width="31.6" customWidth="1"/>
    <col min="32" max="32" width="12.5"/>
  </cols>
  <sheetData>
    <row r="1" ht="25.5" spans="1:26">
      <c r="A1" s="1" t="s">
        <v>283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62"/>
    </row>
    <row r="2" ht="48" spans="1:26">
      <c r="A2" s="2" t="s">
        <v>2</v>
      </c>
      <c r="B2" s="3" t="s">
        <v>276</v>
      </c>
      <c r="C2" s="3" t="s">
        <v>284</v>
      </c>
      <c r="D2" s="4" t="s">
        <v>285</v>
      </c>
      <c r="E2" s="3" t="s">
        <v>4</v>
      </c>
      <c r="F2" s="3" t="s">
        <v>5</v>
      </c>
      <c r="G2" s="5" t="s">
        <v>286</v>
      </c>
      <c r="H2" s="5"/>
      <c r="I2" s="5" t="s">
        <v>287</v>
      </c>
      <c r="J2" s="5"/>
      <c r="K2" s="3" t="s">
        <v>288</v>
      </c>
      <c r="L2" s="3" t="s">
        <v>289</v>
      </c>
      <c r="M2" s="3" t="s">
        <v>290</v>
      </c>
      <c r="N2" s="3"/>
      <c r="O2" s="41" t="s">
        <v>291</v>
      </c>
      <c r="P2" s="42"/>
      <c r="Q2" s="3" t="s">
        <v>292</v>
      </c>
      <c r="R2" s="6"/>
      <c r="S2" s="3" t="s">
        <v>293</v>
      </c>
      <c r="T2" s="3"/>
      <c r="U2" s="3" t="s">
        <v>294</v>
      </c>
      <c r="V2" s="3"/>
      <c r="W2" s="24" t="s">
        <v>274</v>
      </c>
      <c r="X2" s="55" t="s">
        <v>295</v>
      </c>
      <c r="Y2" s="63"/>
      <c r="Z2" s="62"/>
    </row>
    <row r="3" ht="48" spans="1:26">
      <c r="A3" s="2" t="s">
        <v>2</v>
      </c>
      <c r="B3" s="3" t="s">
        <v>276</v>
      </c>
      <c r="C3" s="3" t="s">
        <v>284</v>
      </c>
      <c r="D3" s="4" t="s">
        <v>285</v>
      </c>
      <c r="E3" s="3" t="s">
        <v>4</v>
      </c>
      <c r="F3" s="3" t="s">
        <v>5</v>
      </c>
      <c r="G3" s="3" t="s">
        <v>296</v>
      </c>
      <c r="H3" s="6" t="s">
        <v>297</v>
      </c>
      <c r="I3" s="3" t="s">
        <v>298</v>
      </c>
      <c r="J3" s="3" t="s">
        <v>299</v>
      </c>
      <c r="K3" s="3" t="s">
        <v>288</v>
      </c>
      <c r="L3" s="3" t="s">
        <v>289</v>
      </c>
      <c r="M3" s="3" t="s">
        <v>300</v>
      </c>
      <c r="N3" s="3" t="s">
        <v>301</v>
      </c>
      <c r="O3" s="41" t="s">
        <v>291</v>
      </c>
      <c r="P3" s="6" t="s">
        <v>302</v>
      </c>
      <c r="Q3" s="3" t="s">
        <v>265</v>
      </c>
      <c r="R3" s="6" t="s">
        <v>266</v>
      </c>
      <c r="S3" s="3" t="s">
        <v>267</v>
      </c>
      <c r="T3" s="3" t="s">
        <v>268</v>
      </c>
      <c r="U3" s="3" t="s">
        <v>300</v>
      </c>
      <c r="V3" s="3" t="s">
        <v>301</v>
      </c>
      <c r="W3" s="24" t="s">
        <v>274</v>
      </c>
      <c r="X3" s="56"/>
      <c r="Y3" s="63"/>
      <c r="Z3" s="62"/>
    </row>
    <row r="4" ht="72" spans="1:29">
      <c r="A4" s="7" t="s">
        <v>12</v>
      </c>
      <c r="B4" s="3" t="s">
        <v>13</v>
      </c>
      <c r="C4" s="3" t="s">
        <v>303</v>
      </c>
      <c r="D4" s="8">
        <v>43739</v>
      </c>
      <c r="E4" s="3" t="s">
        <v>304</v>
      </c>
      <c r="F4" s="3" t="s">
        <v>15</v>
      </c>
      <c r="G4" s="3">
        <v>12</v>
      </c>
      <c r="H4" s="3">
        <v>1440</v>
      </c>
      <c r="I4" s="3"/>
      <c r="J4" s="11"/>
      <c r="K4" s="3" t="s">
        <v>305</v>
      </c>
      <c r="L4" s="3" t="s">
        <v>306</v>
      </c>
      <c r="M4" s="11">
        <v>6881964989</v>
      </c>
      <c r="N4" s="3" t="s">
        <v>307</v>
      </c>
      <c r="O4" s="43">
        <f t="shared" ref="O4:O67" si="0">H4*330+J4*130</f>
        <v>475200</v>
      </c>
      <c r="P4" s="42">
        <v>2019.9</v>
      </c>
      <c r="Q4" s="43">
        <v>12</v>
      </c>
      <c r="R4" s="6">
        <f>120*12</f>
        <v>1440</v>
      </c>
      <c r="S4" s="43"/>
      <c r="T4" s="43"/>
      <c r="U4" s="57" t="s">
        <v>300</v>
      </c>
      <c r="V4" s="43"/>
      <c r="W4" s="43">
        <f t="shared" ref="W4:W25" si="1">R4*330+T4*130</f>
        <v>475200</v>
      </c>
      <c r="X4" s="58" t="s">
        <v>308</v>
      </c>
      <c r="Y4" s="63" t="b">
        <f t="shared" ref="Y4:Y67" si="2">W4=O4</f>
        <v>1</v>
      </c>
      <c r="Z4" s="62" t="b">
        <f>G4=Q4</f>
        <v>1</v>
      </c>
      <c r="AA4" s="62" t="b">
        <f>H4=R4</f>
        <v>1</v>
      </c>
      <c r="AB4" s="62" t="b">
        <f>I4=S4</f>
        <v>1</v>
      </c>
      <c r="AC4" s="62" t="b">
        <f>J4=T4</f>
        <v>1</v>
      </c>
    </row>
    <row r="5" ht="36" spans="1:29">
      <c r="A5" s="7" t="s">
        <v>16</v>
      </c>
      <c r="B5" s="9" t="s">
        <v>17</v>
      </c>
      <c r="C5" s="9" t="s">
        <v>303</v>
      </c>
      <c r="D5" s="10">
        <v>43913</v>
      </c>
      <c r="E5" s="9" t="s">
        <v>309</v>
      </c>
      <c r="F5" s="9" t="s">
        <v>19</v>
      </c>
      <c r="G5" s="11"/>
      <c r="H5" s="11"/>
      <c r="I5" s="11">
        <v>5</v>
      </c>
      <c r="J5" s="11">
        <f t="shared" ref="J4:J17" si="3">I5*7</f>
        <v>35</v>
      </c>
      <c r="K5" s="3" t="s">
        <v>305</v>
      </c>
      <c r="L5" s="3" t="s">
        <v>306</v>
      </c>
      <c r="M5" s="44">
        <v>6902226106</v>
      </c>
      <c r="N5" s="9"/>
      <c r="O5" s="43">
        <f t="shared" si="0"/>
        <v>4550</v>
      </c>
      <c r="P5" s="42">
        <v>2020.11</v>
      </c>
      <c r="Q5" s="43"/>
      <c r="R5" s="6"/>
      <c r="S5" s="43">
        <v>5</v>
      </c>
      <c r="T5" s="43">
        <v>35</v>
      </c>
      <c r="U5" s="57" t="s">
        <v>300</v>
      </c>
      <c r="V5" s="43"/>
      <c r="W5" s="43">
        <f t="shared" si="1"/>
        <v>4550</v>
      </c>
      <c r="X5" s="58" t="s">
        <v>308</v>
      </c>
      <c r="Y5" s="63" t="b">
        <f t="shared" si="2"/>
        <v>1</v>
      </c>
      <c r="Z5" s="62" t="b">
        <f t="shared" ref="Z5:Z36" si="4">G5=Q5</f>
        <v>1</v>
      </c>
      <c r="AA5" s="62" t="b">
        <f t="shared" ref="AA5:AA36" si="5">H5=R5</f>
        <v>1</v>
      </c>
      <c r="AB5" s="62" t="b">
        <f t="shared" ref="AB5:AB36" si="6">I5=S5</f>
        <v>1</v>
      </c>
      <c r="AC5" s="62" t="b">
        <f t="shared" ref="AC5:AC36" si="7">J5=T5</f>
        <v>1</v>
      </c>
    </row>
    <row r="6" ht="36" spans="1:29">
      <c r="A6" s="7" t="s">
        <v>20</v>
      </c>
      <c r="B6" s="9" t="s">
        <v>17</v>
      </c>
      <c r="C6" s="9" t="s">
        <v>303</v>
      </c>
      <c r="D6" s="10">
        <v>43913</v>
      </c>
      <c r="E6" s="9" t="s">
        <v>310</v>
      </c>
      <c r="F6" s="9" t="s">
        <v>22</v>
      </c>
      <c r="G6" s="11"/>
      <c r="H6" s="11"/>
      <c r="I6" s="11">
        <v>5</v>
      </c>
      <c r="J6" s="11">
        <f t="shared" si="3"/>
        <v>35</v>
      </c>
      <c r="K6" s="3" t="s">
        <v>305</v>
      </c>
      <c r="L6" s="3" t="s">
        <v>306</v>
      </c>
      <c r="M6" s="44">
        <v>6902224458</v>
      </c>
      <c r="N6" s="9"/>
      <c r="O6" s="43">
        <f t="shared" si="0"/>
        <v>4550</v>
      </c>
      <c r="P6" s="42">
        <v>2020.11</v>
      </c>
      <c r="Q6" s="43"/>
      <c r="R6" s="6"/>
      <c r="S6" s="43">
        <v>5</v>
      </c>
      <c r="T6" s="43">
        <v>35</v>
      </c>
      <c r="U6" s="57" t="s">
        <v>300</v>
      </c>
      <c r="V6" s="43"/>
      <c r="W6" s="43">
        <f t="shared" si="1"/>
        <v>4550</v>
      </c>
      <c r="X6" s="58" t="s">
        <v>308</v>
      </c>
      <c r="Y6" s="63" t="b">
        <f t="shared" si="2"/>
        <v>1</v>
      </c>
      <c r="Z6" s="62" t="b">
        <f t="shared" si="4"/>
        <v>1</v>
      </c>
      <c r="AA6" s="62" t="b">
        <f t="shared" si="5"/>
        <v>1</v>
      </c>
      <c r="AB6" s="62" t="b">
        <f t="shared" si="6"/>
        <v>1</v>
      </c>
      <c r="AC6" s="62" t="b">
        <f t="shared" si="7"/>
        <v>1</v>
      </c>
    </row>
    <row r="7" ht="36" spans="1:29">
      <c r="A7" s="7" t="s">
        <v>23</v>
      </c>
      <c r="B7" s="9" t="s">
        <v>17</v>
      </c>
      <c r="C7" s="9" t="s">
        <v>303</v>
      </c>
      <c r="D7" s="10">
        <v>44146</v>
      </c>
      <c r="E7" s="9" t="s">
        <v>24</v>
      </c>
      <c r="F7" s="9" t="s">
        <v>25</v>
      </c>
      <c r="G7" s="11"/>
      <c r="H7" s="11"/>
      <c r="I7" s="11">
        <v>3</v>
      </c>
      <c r="J7" s="11">
        <f t="shared" si="3"/>
        <v>21</v>
      </c>
      <c r="K7" s="3" t="s">
        <v>305</v>
      </c>
      <c r="L7" s="3" t="s">
        <v>306</v>
      </c>
      <c r="M7" s="44">
        <v>6902808414</v>
      </c>
      <c r="N7" s="3"/>
      <c r="O7" s="43">
        <f t="shared" si="0"/>
        <v>2730</v>
      </c>
      <c r="P7" s="42">
        <v>2020.11</v>
      </c>
      <c r="Q7" s="43"/>
      <c r="R7" s="6"/>
      <c r="S7" s="43">
        <v>3</v>
      </c>
      <c r="T7" s="43">
        <v>21</v>
      </c>
      <c r="U7" s="57" t="s">
        <v>300</v>
      </c>
      <c r="V7" s="43"/>
      <c r="W7" s="43">
        <f t="shared" si="1"/>
        <v>2730</v>
      </c>
      <c r="X7" s="58" t="s">
        <v>308</v>
      </c>
      <c r="Y7" s="63" t="b">
        <f t="shared" si="2"/>
        <v>1</v>
      </c>
      <c r="Z7" s="62" t="b">
        <f t="shared" si="4"/>
        <v>1</v>
      </c>
      <c r="AA7" s="62" t="b">
        <f t="shared" si="5"/>
        <v>1</v>
      </c>
      <c r="AB7" s="62" t="b">
        <f t="shared" si="6"/>
        <v>1</v>
      </c>
      <c r="AC7" s="62" t="b">
        <f t="shared" si="7"/>
        <v>1</v>
      </c>
    </row>
    <row r="8" ht="36" spans="1:29">
      <c r="A8" s="7" t="s">
        <v>26</v>
      </c>
      <c r="B8" s="9" t="s">
        <v>17</v>
      </c>
      <c r="C8" s="9" t="s">
        <v>303</v>
      </c>
      <c r="D8" s="10">
        <v>43913</v>
      </c>
      <c r="E8" s="9" t="s">
        <v>27</v>
      </c>
      <c r="F8" s="9" t="s">
        <v>28</v>
      </c>
      <c r="G8" s="11"/>
      <c r="H8" s="11"/>
      <c r="I8" s="11">
        <v>3</v>
      </c>
      <c r="J8" s="11">
        <f t="shared" si="3"/>
        <v>21</v>
      </c>
      <c r="K8" s="3" t="s">
        <v>305</v>
      </c>
      <c r="L8" s="3" t="s">
        <v>306</v>
      </c>
      <c r="M8" s="44">
        <v>6902804409</v>
      </c>
      <c r="N8" s="3"/>
      <c r="O8" s="43">
        <f t="shared" si="0"/>
        <v>2730</v>
      </c>
      <c r="P8" s="42">
        <v>2020.11</v>
      </c>
      <c r="Q8" s="43"/>
      <c r="R8" s="6"/>
      <c r="S8" s="43">
        <v>3</v>
      </c>
      <c r="T8" s="43">
        <v>21</v>
      </c>
      <c r="U8" s="57" t="s">
        <v>300</v>
      </c>
      <c r="V8" s="43"/>
      <c r="W8" s="43">
        <f t="shared" si="1"/>
        <v>2730</v>
      </c>
      <c r="X8" s="58" t="s">
        <v>308</v>
      </c>
      <c r="Y8" s="63" t="b">
        <f t="shared" si="2"/>
        <v>1</v>
      </c>
      <c r="Z8" s="62" t="b">
        <f t="shared" si="4"/>
        <v>1</v>
      </c>
      <c r="AA8" s="62" t="b">
        <f t="shared" si="5"/>
        <v>1</v>
      </c>
      <c r="AB8" s="62" t="b">
        <f t="shared" si="6"/>
        <v>1</v>
      </c>
      <c r="AC8" s="62" t="b">
        <f t="shared" si="7"/>
        <v>1</v>
      </c>
    </row>
    <row r="9" ht="36" spans="1:29">
      <c r="A9" s="7" t="s">
        <v>29</v>
      </c>
      <c r="B9" s="9" t="s">
        <v>17</v>
      </c>
      <c r="C9" s="9" t="s">
        <v>303</v>
      </c>
      <c r="D9" s="10">
        <v>43923</v>
      </c>
      <c r="E9" s="9" t="s">
        <v>30</v>
      </c>
      <c r="F9" s="9" t="s">
        <v>31</v>
      </c>
      <c r="G9" s="11"/>
      <c r="H9" s="11"/>
      <c r="I9" s="11">
        <v>3</v>
      </c>
      <c r="J9" s="11">
        <f t="shared" si="3"/>
        <v>21</v>
      </c>
      <c r="K9" s="3" t="s">
        <v>305</v>
      </c>
      <c r="L9" s="3" t="s">
        <v>306</v>
      </c>
      <c r="M9" s="44">
        <v>6902800348</v>
      </c>
      <c r="N9" s="3"/>
      <c r="O9" s="43">
        <f t="shared" si="0"/>
        <v>2730</v>
      </c>
      <c r="P9" s="42">
        <v>2020.11</v>
      </c>
      <c r="Q9" s="43"/>
      <c r="R9" s="6"/>
      <c r="S9" s="43">
        <v>3</v>
      </c>
      <c r="T9" s="43">
        <v>21</v>
      </c>
      <c r="U9" s="57" t="s">
        <v>300</v>
      </c>
      <c r="V9" s="43"/>
      <c r="W9" s="43">
        <f t="shared" si="1"/>
        <v>2730</v>
      </c>
      <c r="X9" s="58" t="s">
        <v>308</v>
      </c>
      <c r="Y9" s="63" t="b">
        <f t="shared" si="2"/>
        <v>1</v>
      </c>
      <c r="Z9" s="62" t="b">
        <f t="shared" si="4"/>
        <v>1</v>
      </c>
      <c r="AA9" s="62" t="b">
        <f t="shared" si="5"/>
        <v>1</v>
      </c>
      <c r="AB9" s="62" t="b">
        <f t="shared" si="6"/>
        <v>1</v>
      </c>
      <c r="AC9" s="62" t="b">
        <f t="shared" si="7"/>
        <v>1</v>
      </c>
    </row>
    <row r="10" ht="36" spans="1:29">
      <c r="A10" s="7" t="s">
        <v>32</v>
      </c>
      <c r="B10" s="9" t="s">
        <v>17</v>
      </c>
      <c r="C10" s="9" t="s">
        <v>303</v>
      </c>
      <c r="D10" s="10">
        <v>44181</v>
      </c>
      <c r="E10" s="9" t="s">
        <v>33</v>
      </c>
      <c r="F10" s="9" t="s">
        <v>34</v>
      </c>
      <c r="G10" s="11"/>
      <c r="H10" s="11"/>
      <c r="I10" s="11">
        <v>5</v>
      </c>
      <c r="J10" s="11">
        <f t="shared" si="3"/>
        <v>35</v>
      </c>
      <c r="K10" s="3" t="s">
        <v>305</v>
      </c>
      <c r="L10" s="3" t="s">
        <v>306</v>
      </c>
      <c r="M10" s="44">
        <v>6902823815</v>
      </c>
      <c r="N10" s="3"/>
      <c r="O10" s="43">
        <f t="shared" si="0"/>
        <v>4550</v>
      </c>
      <c r="P10" s="42">
        <v>2020.12</v>
      </c>
      <c r="Q10" s="43"/>
      <c r="R10" s="6"/>
      <c r="S10" s="43">
        <v>5</v>
      </c>
      <c r="T10" s="43">
        <v>35</v>
      </c>
      <c r="U10" s="57" t="s">
        <v>300</v>
      </c>
      <c r="V10" s="43"/>
      <c r="W10" s="43">
        <f t="shared" si="1"/>
        <v>4550</v>
      </c>
      <c r="X10" s="58" t="s">
        <v>308</v>
      </c>
      <c r="Y10" s="63" t="b">
        <f t="shared" si="2"/>
        <v>1</v>
      </c>
      <c r="Z10" s="62" t="b">
        <f t="shared" si="4"/>
        <v>1</v>
      </c>
      <c r="AA10" s="62" t="b">
        <f t="shared" si="5"/>
        <v>1</v>
      </c>
      <c r="AB10" s="62" t="b">
        <f t="shared" si="6"/>
        <v>1</v>
      </c>
      <c r="AC10" s="62" t="b">
        <f t="shared" si="7"/>
        <v>1</v>
      </c>
    </row>
    <row r="11" ht="36" spans="1:29">
      <c r="A11" s="7" t="s">
        <v>35</v>
      </c>
      <c r="B11" s="9" t="s">
        <v>17</v>
      </c>
      <c r="C11" s="9" t="s">
        <v>303</v>
      </c>
      <c r="D11" s="10">
        <v>44181</v>
      </c>
      <c r="E11" s="9" t="s">
        <v>36</v>
      </c>
      <c r="F11" s="9" t="s">
        <v>37</v>
      </c>
      <c r="G11" s="11"/>
      <c r="H11" s="11"/>
      <c r="I11" s="11">
        <v>5</v>
      </c>
      <c r="J11" s="11">
        <f t="shared" si="3"/>
        <v>35</v>
      </c>
      <c r="K11" s="3" t="s">
        <v>305</v>
      </c>
      <c r="L11" s="3" t="s">
        <v>306</v>
      </c>
      <c r="M11" s="44">
        <v>6905796055</v>
      </c>
      <c r="N11" s="3"/>
      <c r="O11" s="43">
        <f t="shared" si="0"/>
        <v>4550</v>
      </c>
      <c r="P11" s="42">
        <v>2020.12</v>
      </c>
      <c r="Q11" s="43"/>
      <c r="R11" s="6"/>
      <c r="S11" s="43">
        <v>5</v>
      </c>
      <c r="T11" s="43">
        <v>35</v>
      </c>
      <c r="U11" s="57" t="s">
        <v>300</v>
      </c>
      <c r="V11" s="43"/>
      <c r="W11" s="43">
        <f t="shared" si="1"/>
        <v>4550</v>
      </c>
      <c r="X11" s="58" t="s">
        <v>308</v>
      </c>
      <c r="Y11" s="63" t="b">
        <f t="shared" si="2"/>
        <v>1</v>
      </c>
      <c r="Z11" s="62" t="b">
        <f t="shared" si="4"/>
        <v>1</v>
      </c>
      <c r="AA11" s="62" t="b">
        <f t="shared" si="5"/>
        <v>1</v>
      </c>
      <c r="AB11" s="62" t="b">
        <f t="shared" si="6"/>
        <v>1</v>
      </c>
      <c r="AC11" s="62" t="b">
        <f t="shared" si="7"/>
        <v>1</v>
      </c>
    </row>
    <row r="12" ht="36" spans="1:29">
      <c r="A12" s="7" t="s">
        <v>38</v>
      </c>
      <c r="B12" s="9" t="s">
        <v>17</v>
      </c>
      <c r="C12" s="9" t="s">
        <v>303</v>
      </c>
      <c r="D12" s="10">
        <v>44181</v>
      </c>
      <c r="E12" s="9" t="s">
        <v>39</v>
      </c>
      <c r="F12" s="9" t="s">
        <v>40</v>
      </c>
      <c r="G12" s="11"/>
      <c r="H12" s="11"/>
      <c r="I12" s="11">
        <v>5</v>
      </c>
      <c r="J12" s="11">
        <f t="shared" si="3"/>
        <v>35</v>
      </c>
      <c r="K12" s="3" t="s">
        <v>305</v>
      </c>
      <c r="L12" s="3" t="s">
        <v>306</v>
      </c>
      <c r="M12" s="44">
        <v>6902223211</v>
      </c>
      <c r="N12" s="3"/>
      <c r="O12" s="43">
        <f t="shared" si="0"/>
        <v>4550</v>
      </c>
      <c r="P12" s="42">
        <v>2020.12</v>
      </c>
      <c r="Q12" s="43"/>
      <c r="R12" s="6"/>
      <c r="S12" s="43">
        <v>5</v>
      </c>
      <c r="T12" s="43">
        <v>35</v>
      </c>
      <c r="U12" s="57" t="s">
        <v>300</v>
      </c>
      <c r="V12" s="43"/>
      <c r="W12" s="43">
        <f t="shared" si="1"/>
        <v>4550</v>
      </c>
      <c r="X12" s="58" t="s">
        <v>308</v>
      </c>
      <c r="Y12" s="63" t="b">
        <f t="shared" si="2"/>
        <v>1</v>
      </c>
      <c r="Z12" s="62" t="b">
        <f t="shared" si="4"/>
        <v>1</v>
      </c>
      <c r="AA12" s="62" t="b">
        <f t="shared" si="5"/>
        <v>1</v>
      </c>
      <c r="AB12" s="62" t="b">
        <f t="shared" si="6"/>
        <v>1</v>
      </c>
      <c r="AC12" s="62" t="b">
        <f t="shared" si="7"/>
        <v>1</v>
      </c>
    </row>
    <row r="13" ht="36" spans="1:29">
      <c r="A13" s="7" t="s">
        <v>41</v>
      </c>
      <c r="B13" s="9" t="s">
        <v>17</v>
      </c>
      <c r="C13" s="9" t="s">
        <v>303</v>
      </c>
      <c r="D13" s="10">
        <v>44181</v>
      </c>
      <c r="E13" s="9" t="s">
        <v>42</v>
      </c>
      <c r="F13" s="9" t="s">
        <v>43</v>
      </c>
      <c r="G13" s="11"/>
      <c r="H13" s="11"/>
      <c r="I13" s="11">
        <v>5</v>
      </c>
      <c r="J13" s="11">
        <f t="shared" si="3"/>
        <v>35</v>
      </c>
      <c r="K13" s="3" t="s">
        <v>305</v>
      </c>
      <c r="L13" s="3" t="s">
        <v>306</v>
      </c>
      <c r="M13" s="44">
        <v>6902794144</v>
      </c>
      <c r="N13" s="3"/>
      <c r="O13" s="43">
        <f t="shared" si="0"/>
        <v>4550</v>
      </c>
      <c r="P13" s="42">
        <v>2020.12</v>
      </c>
      <c r="Q13" s="43"/>
      <c r="R13" s="6"/>
      <c r="S13" s="43">
        <v>5</v>
      </c>
      <c r="T13" s="43">
        <v>35</v>
      </c>
      <c r="U13" s="57" t="s">
        <v>300</v>
      </c>
      <c r="V13" s="43"/>
      <c r="W13" s="43">
        <f t="shared" si="1"/>
        <v>4550</v>
      </c>
      <c r="X13" s="58" t="s">
        <v>308</v>
      </c>
      <c r="Y13" s="63" t="b">
        <f t="shared" si="2"/>
        <v>1</v>
      </c>
      <c r="Z13" s="62" t="b">
        <f t="shared" si="4"/>
        <v>1</v>
      </c>
      <c r="AA13" s="62" t="b">
        <f t="shared" si="5"/>
        <v>1</v>
      </c>
      <c r="AB13" s="62" t="b">
        <f t="shared" si="6"/>
        <v>1</v>
      </c>
      <c r="AC13" s="62" t="b">
        <f t="shared" si="7"/>
        <v>1</v>
      </c>
    </row>
    <row r="14" ht="36" spans="1:29">
      <c r="A14" s="7" t="s">
        <v>44</v>
      </c>
      <c r="B14" s="9" t="s">
        <v>17</v>
      </c>
      <c r="C14" s="9" t="s">
        <v>303</v>
      </c>
      <c r="D14" s="10">
        <v>44181</v>
      </c>
      <c r="E14" s="9" t="s">
        <v>45</v>
      </c>
      <c r="F14" s="9" t="s">
        <v>46</v>
      </c>
      <c r="G14" s="11"/>
      <c r="H14" s="11"/>
      <c r="I14" s="11">
        <v>5</v>
      </c>
      <c r="J14" s="11">
        <f t="shared" si="3"/>
        <v>35</v>
      </c>
      <c r="K14" s="3" t="s">
        <v>305</v>
      </c>
      <c r="L14" s="3" t="s">
        <v>306</v>
      </c>
      <c r="M14" s="44">
        <v>6902793008</v>
      </c>
      <c r="N14" s="3"/>
      <c r="O14" s="43">
        <f t="shared" si="0"/>
        <v>4550</v>
      </c>
      <c r="P14" s="42">
        <v>2020.12</v>
      </c>
      <c r="Q14" s="43"/>
      <c r="R14" s="6"/>
      <c r="S14" s="43">
        <v>5</v>
      </c>
      <c r="T14" s="43">
        <v>35</v>
      </c>
      <c r="U14" s="57" t="s">
        <v>300</v>
      </c>
      <c r="V14" s="43"/>
      <c r="W14" s="43">
        <f t="shared" si="1"/>
        <v>4550</v>
      </c>
      <c r="X14" s="58" t="s">
        <v>308</v>
      </c>
      <c r="Y14" s="63" t="b">
        <f t="shared" si="2"/>
        <v>1</v>
      </c>
      <c r="Z14" s="62" t="b">
        <f t="shared" si="4"/>
        <v>1</v>
      </c>
      <c r="AA14" s="62" t="b">
        <f t="shared" si="5"/>
        <v>1</v>
      </c>
      <c r="AB14" s="62" t="b">
        <f t="shared" si="6"/>
        <v>1</v>
      </c>
      <c r="AC14" s="62" t="b">
        <f t="shared" si="7"/>
        <v>1</v>
      </c>
    </row>
    <row r="15" ht="36" spans="1:29">
      <c r="A15" s="7" t="s">
        <v>47</v>
      </c>
      <c r="B15" s="9" t="s">
        <v>17</v>
      </c>
      <c r="C15" s="9" t="s">
        <v>303</v>
      </c>
      <c r="D15" s="10">
        <v>44181</v>
      </c>
      <c r="E15" s="9" t="s">
        <v>48</v>
      </c>
      <c r="F15" s="9" t="s">
        <v>49</v>
      </c>
      <c r="G15" s="11"/>
      <c r="H15" s="11"/>
      <c r="I15" s="11">
        <v>5</v>
      </c>
      <c r="J15" s="11">
        <f t="shared" si="3"/>
        <v>35</v>
      </c>
      <c r="K15" s="3" t="s">
        <v>305</v>
      </c>
      <c r="L15" s="3" t="s">
        <v>306</v>
      </c>
      <c r="M15" s="44">
        <v>6902855612</v>
      </c>
      <c r="N15" s="3"/>
      <c r="O15" s="43">
        <f t="shared" si="0"/>
        <v>4550</v>
      </c>
      <c r="P15" s="42">
        <v>2020.12</v>
      </c>
      <c r="Q15" s="43"/>
      <c r="R15" s="6"/>
      <c r="S15" s="43">
        <v>5</v>
      </c>
      <c r="T15" s="43">
        <v>35</v>
      </c>
      <c r="U15" s="57" t="s">
        <v>300</v>
      </c>
      <c r="V15" s="43"/>
      <c r="W15" s="43">
        <f t="shared" si="1"/>
        <v>4550</v>
      </c>
      <c r="X15" s="58" t="s">
        <v>308</v>
      </c>
      <c r="Y15" s="63" t="b">
        <f t="shared" si="2"/>
        <v>1</v>
      </c>
      <c r="Z15" s="62" t="b">
        <f t="shared" si="4"/>
        <v>1</v>
      </c>
      <c r="AA15" s="62" t="b">
        <f t="shared" si="5"/>
        <v>1</v>
      </c>
      <c r="AB15" s="62" t="b">
        <f t="shared" si="6"/>
        <v>1</v>
      </c>
      <c r="AC15" s="62" t="b">
        <f t="shared" si="7"/>
        <v>1</v>
      </c>
    </row>
    <row r="16" ht="36" spans="1:29">
      <c r="A16" s="7" t="s">
        <v>50</v>
      </c>
      <c r="B16" s="9" t="s">
        <v>17</v>
      </c>
      <c r="C16" s="9" t="s">
        <v>303</v>
      </c>
      <c r="D16" s="10">
        <v>43586</v>
      </c>
      <c r="E16" s="9" t="s">
        <v>51</v>
      </c>
      <c r="F16" s="9" t="s">
        <v>52</v>
      </c>
      <c r="G16" s="3">
        <v>18</v>
      </c>
      <c r="H16" s="3">
        <f>G16*120</f>
        <v>2160</v>
      </c>
      <c r="I16" s="11"/>
      <c r="J16" s="11">
        <f t="shared" si="3"/>
        <v>0</v>
      </c>
      <c r="K16" s="3" t="s">
        <v>305</v>
      </c>
      <c r="L16" s="3" t="s">
        <v>306</v>
      </c>
      <c r="M16" s="44" t="s">
        <v>311</v>
      </c>
      <c r="N16" s="3"/>
      <c r="O16" s="43">
        <f t="shared" si="0"/>
        <v>712800</v>
      </c>
      <c r="P16" s="42">
        <v>2019.4</v>
      </c>
      <c r="Q16" s="43">
        <v>18</v>
      </c>
      <c r="R16" s="6">
        <f>18*120</f>
        <v>2160</v>
      </c>
      <c r="S16" s="43"/>
      <c r="T16" s="43"/>
      <c r="U16" s="57" t="s">
        <v>300</v>
      </c>
      <c r="V16" s="43"/>
      <c r="W16" s="43">
        <f t="shared" si="1"/>
        <v>712800</v>
      </c>
      <c r="X16" s="58" t="s">
        <v>308</v>
      </c>
      <c r="Y16" s="63" t="b">
        <f t="shared" si="2"/>
        <v>1</v>
      </c>
      <c r="Z16" s="62" t="b">
        <f t="shared" si="4"/>
        <v>1</v>
      </c>
      <c r="AA16" s="62" t="b">
        <f t="shared" si="5"/>
        <v>1</v>
      </c>
      <c r="AB16" s="62" t="b">
        <f t="shared" si="6"/>
        <v>1</v>
      </c>
      <c r="AC16" s="62" t="b">
        <f t="shared" si="7"/>
        <v>1</v>
      </c>
    </row>
    <row r="17" ht="36" spans="1:29">
      <c r="A17" s="7" t="s">
        <v>53</v>
      </c>
      <c r="B17" s="12" t="s">
        <v>17</v>
      </c>
      <c r="C17" s="12" t="s">
        <v>303</v>
      </c>
      <c r="D17" s="13">
        <v>43983</v>
      </c>
      <c r="E17" s="12" t="s">
        <v>54</v>
      </c>
      <c r="F17" s="12" t="s">
        <v>55</v>
      </c>
      <c r="G17" s="14">
        <v>10</v>
      </c>
      <c r="H17" s="14">
        <v>1200</v>
      </c>
      <c r="I17" s="14"/>
      <c r="J17" s="14">
        <f t="shared" si="3"/>
        <v>0</v>
      </c>
      <c r="K17" s="5" t="s">
        <v>305</v>
      </c>
      <c r="L17" s="5" t="s">
        <v>306</v>
      </c>
      <c r="M17" s="45" t="s">
        <v>312</v>
      </c>
      <c r="N17" s="5"/>
      <c r="O17" s="46">
        <f t="shared" si="0"/>
        <v>396000</v>
      </c>
      <c r="P17" s="47">
        <v>2020.12</v>
      </c>
      <c r="Q17" s="46">
        <v>10</v>
      </c>
      <c r="R17" s="59">
        <f>10*120</f>
        <v>1200</v>
      </c>
      <c r="S17" s="46"/>
      <c r="T17" s="46"/>
      <c r="U17" s="60" t="s">
        <v>300</v>
      </c>
      <c r="V17" s="46"/>
      <c r="W17" s="46">
        <f t="shared" si="1"/>
        <v>396000</v>
      </c>
      <c r="X17" s="61"/>
      <c r="Y17" s="63" t="b">
        <f t="shared" si="2"/>
        <v>1</v>
      </c>
      <c r="Z17" s="62" t="b">
        <f t="shared" si="4"/>
        <v>1</v>
      </c>
      <c r="AA17" s="62" t="b">
        <f t="shared" si="5"/>
        <v>1</v>
      </c>
      <c r="AB17" s="62" t="b">
        <f t="shared" si="6"/>
        <v>1</v>
      </c>
      <c r="AC17" s="62" t="b">
        <f t="shared" si="7"/>
        <v>1</v>
      </c>
    </row>
    <row r="18" ht="36" spans="1:29">
      <c r="A18" s="7" t="s">
        <v>56</v>
      </c>
      <c r="B18" s="15" t="s">
        <v>57</v>
      </c>
      <c r="C18" s="15" t="s">
        <v>303</v>
      </c>
      <c r="D18" s="16">
        <v>44105</v>
      </c>
      <c r="E18" s="15" t="s">
        <v>58</v>
      </c>
      <c r="F18" s="15" t="s">
        <v>59</v>
      </c>
      <c r="G18" s="15">
        <v>13</v>
      </c>
      <c r="H18" s="17">
        <v>1560</v>
      </c>
      <c r="I18" s="17">
        <v>0</v>
      </c>
      <c r="J18" s="17">
        <v>0</v>
      </c>
      <c r="K18" s="17" t="s">
        <v>305</v>
      </c>
      <c r="L18" s="3" t="s">
        <v>306</v>
      </c>
      <c r="M18" s="48">
        <v>6899975405</v>
      </c>
      <c r="N18" s="48"/>
      <c r="O18" s="43">
        <f t="shared" si="0"/>
        <v>514800</v>
      </c>
      <c r="P18" s="49">
        <v>2020.1</v>
      </c>
      <c r="Q18" s="43">
        <v>13</v>
      </c>
      <c r="R18" s="6">
        <f>13*120</f>
        <v>1560</v>
      </c>
      <c r="S18" s="43"/>
      <c r="T18" s="43"/>
      <c r="U18" s="57" t="s">
        <v>300</v>
      </c>
      <c r="V18" s="43"/>
      <c r="W18" s="43">
        <f t="shared" si="1"/>
        <v>514800</v>
      </c>
      <c r="X18" s="58" t="s">
        <v>308</v>
      </c>
      <c r="Y18" s="63" t="b">
        <f t="shared" si="2"/>
        <v>1</v>
      </c>
      <c r="Z18" s="62" t="b">
        <f t="shared" si="4"/>
        <v>1</v>
      </c>
      <c r="AA18" s="62" t="b">
        <f t="shared" si="5"/>
        <v>1</v>
      </c>
      <c r="AB18" s="62" t="b">
        <f t="shared" si="6"/>
        <v>1</v>
      </c>
      <c r="AC18" s="62" t="b">
        <f t="shared" si="7"/>
        <v>1</v>
      </c>
    </row>
    <row r="19" ht="36" spans="1:29">
      <c r="A19" s="7" t="s">
        <v>60</v>
      </c>
      <c r="B19" s="3" t="s">
        <v>61</v>
      </c>
      <c r="C19" s="3" t="s">
        <v>303</v>
      </c>
      <c r="D19" s="3" t="s">
        <v>313</v>
      </c>
      <c r="E19" s="3" t="s">
        <v>314</v>
      </c>
      <c r="F19" s="3" t="s">
        <v>63</v>
      </c>
      <c r="G19" s="3">
        <v>10</v>
      </c>
      <c r="H19" s="3">
        <v>1200</v>
      </c>
      <c r="I19" s="3">
        <v>0</v>
      </c>
      <c r="J19" s="11">
        <f t="shared" ref="J19:J29" si="8">I19*7</f>
        <v>0</v>
      </c>
      <c r="K19" s="3" t="s">
        <v>305</v>
      </c>
      <c r="L19" s="3" t="s">
        <v>306</v>
      </c>
      <c r="M19" s="6">
        <v>6874028427</v>
      </c>
      <c r="N19" s="3"/>
      <c r="O19" s="43">
        <f t="shared" si="0"/>
        <v>396000</v>
      </c>
      <c r="P19" s="42">
        <v>2019.5</v>
      </c>
      <c r="Q19" s="43">
        <v>10</v>
      </c>
      <c r="R19" s="6">
        <f>10*120</f>
        <v>1200</v>
      </c>
      <c r="S19" s="43"/>
      <c r="T19" s="43"/>
      <c r="U19" s="57" t="s">
        <v>300</v>
      </c>
      <c r="V19" s="43"/>
      <c r="W19" s="43">
        <f t="shared" si="1"/>
        <v>396000</v>
      </c>
      <c r="X19" s="58" t="s">
        <v>308</v>
      </c>
      <c r="Y19" s="63" t="b">
        <f t="shared" si="2"/>
        <v>1</v>
      </c>
      <c r="Z19" s="62" t="b">
        <f t="shared" si="4"/>
        <v>1</v>
      </c>
      <c r="AA19" s="62" t="b">
        <f t="shared" si="5"/>
        <v>1</v>
      </c>
      <c r="AB19" s="62" t="b">
        <f t="shared" si="6"/>
        <v>1</v>
      </c>
      <c r="AC19" s="62" t="b">
        <f t="shared" si="7"/>
        <v>1</v>
      </c>
    </row>
    <row r="20" ht="60" spans="1:29">
      <c r="A20" s="7" t="s">
        <v>64</v>
      </c>
      <c r="B20" s="3" t="s">
        <v>65</v>
      </c>
      <c r="C20" s="3" t="s">
        <v>303</v>
      </c>
      <c r="D20" s="18">
        <v>43847</v>
      </c>
      <c r="E20" s="3" t="s">
        <v>315</v>
      </c>
      <c r="F20" s="3" t="s">
        <v>67</v>
      </c>
      <c r="G20" s="3">
        <v>16</v>
      </c>
      <c r="H20" s="3">
        <v>1920</v>
      </c>
      <c r="I20" s="3">
        <v>0</v>
      </c>
      <c r="J20" s="11">
        <f t="shared" si="8"/>
        <v>0</v>
      </c>
      <c r="K20" s="3" t="s">
        <v>305</v>
      </c>
      <c r="L20" s="3" t="s">
        <v>306</v>
      </c>
      <c r="M20" s="6">
        <v>6887123724</v>
      </c>
      <c r="N20" s="3"/>
      <c r="O20" s="43">
        <f t="shared" si="0"/>
        <v>633600</v>
      </c>
      <c r="P20" s="42">
        <v>2020.7</v>
      </c>
      <c r="Q20" s="43">
        <v>16</v>
      </c>
      <c r="R20" s="6">
        <f>16*120</f>
        <v>1920</v>
      </c>
      <c r="S20" s="43"/>
      <c r="T20" s="43"/>
      <c r="U20" s="57" t="s">
        <v>300</v>
      </c>
      <c r="V20" s="43"/>
      <c r="W20" s="43">
        <f t="shared" si="1"/>
        <v>633600</v>
      </c>
      <c r="X20" s="58" t="s">
        <v>308</v>
      </c>
      <c r="Y20" s="63" t="b">
        <f t="shared" si="2"/>
        <v>1</v>
      </c>
      <c r="Z20" s="62" t="b">
        <f t="shared" si="4"/>
        <v>1</v>
      </c>
      <c r="AA20" s="62" t="b">
        <f t="shared" si="5"/>
        <v>1</v>
      </c>
      <c r="AB20" s="62" t="b">
        <f t="shared" si="6"/>
        <v>1</v>
      </c>
      <c r="AC20" s="62" t="b">
        <f t="shared" si="7"/>
        <v>1</v>
      </c>
    </row>
    <row r="21" ht="72" spans="1:29">
      <c r="A21" s="7" t="s">
        <v>68</v>
      </c>
      <c r="B21" s="3" t="s">
        <v>69</v>
      </c>
      <c r="C21" s="3" t="s">
        <v>303</v>
      </c>
      <c r="D21" s="3" t="s">
        <v>316</v>
      </c>
      <c r="E21" s="9" t="s">
        <v>317</v>
      </c>
      <c r="F21" s="9" t="s">
        <v>71</v>
      </c>
      <c r="G21" s="3"/>
      <c r="H21" s="3"/>
      <c r="I21" s="3">
        <v>26</v>
      </c>
      <c r="J21" s="11">
        <f t="shared" si="8"/>
        <v>182</v>
      </c>
      <c r="K21" s="3" t="s">
        <v>305</v>
      </c>
      <c r="L21" s="3" t="s">
        <v>306</v>
      </c>
      <c r="M21" s="6">
        <v>6901396756</v>
      </c>
      <c r="N21" s="3"/>
      <c r="O21" s="43">
        <f t="shared" si="0"/>
        <v>23660</v>
      </c>
      <c r="P21" s="42">
        <v>2020.11</v>
      </c>
      <c r="Q21" s="43"/>
      <c r="R21" s="6"/>
      <c r="S21" s="43">
        <v>20</v>
      </c>
      <c r="T21" s="43">
        <v>140</v>
      </c>
      <c r="U21" s="57" t="s">
        <v>300</v>
      </c>
      <c r="V21" s="43"/>
      <c r="W21" s="43">
        <f t="shared" si="1"/>
        <v>18200</v>
      </c>
      <c r="X21" s="58" t="s">
        <v>318</v>
      </c>
      <c r="Y21" s="63" t="b">
        <f t="shared" si="2"/>
        <v>0</v>
      </c>
      <c r="Z21" s="62" t="b">
        <f t="shared" si="4"/>
        <v>1</v>
      </c>
      <c r="AA21" s="62" t="b">
        <f t="shared" si="5"/>
        <v>1</v>
      </c>
      <c r="AB21" s="62" t="b">
        <f t="shared" si="6"/>
        <v>0</v>
      </c>
      <c r="AC21" s="62" t="b">
        <f t="shared" si="7"/>
        <v>0</v>
      </c>
    </row>
    <row r="22" ht="72" spans="1:29">
      <c r="A22" s="7" t="s">
        <v>72</v>
      </c>
      <c r="B22" s="3" t="s">
        <v>69</v>
      </c>
      <c r="C22" s="3" t="s">
        <v>303</v>
      </c>
      <c r="D22" s="3" t="s">
        <v>316</v>
      </c>
      <c r="E22" s="9" t="s">
        <v>319</v>
      </c>
      <c r="F22" s="9" t="s">
        <v>74</v>
      </c>
      <c r="G22" s="3"/>
      <c r="H22" s="3"/>
      <c r="I22" s="3">
        <v>45</v>
      </c>
      <c r="J22" s="11">
        <f t="shared" si="8"/>
        <v>315</v>
      </c>
      <c r="K22" s="3" t="s">
        <v>305</v>
      </c>
      <c r="L22" s="3" t="s">
        <v>306</v>
      </c>
      <c r="M22" s="6">
        <v>6899333061</v>
      </c>
      <c r="N22" s="3"/>
      <c r="O22" s="43">
        <f t="shared" si="0"/>
        <v>40950</v>
      </c>
      <c r="P22" s="42">
        <v>2020.11</v>
      </c>
      <c r="Q22" s="43"/>
      <c r="R22" s="6"/>
      <c r="S22" s="43">
        <v>36</v>
      </c>
      <c r="T22" s="43">
        <v>252</v>
      </c>
      <c r="U22" s="57" t="s">
        <v>300</v>
      </c>
      <c r="V22" s="43"/>
      <c r="W22" s="43">
        <f t="shared" si="1"/>
        <v>32760</v>
      </c>
      <c r="X22" s="58" t="s">
        <v>318</v>
      </c>
      <c r="Y22" s="63" t="b">
        <f t="shared" si="2"/>
        <v>0</v>
      </c>
      <c r="Z22" s="62" t="b">
        <f t="shared" si="4"/>
        <v>1</v>
      </c>
      <c r="AA22" s="62" t="b">
        <f t="shared" si="5"/>
        <v>1</v>
      </c>
      <c r="AB22" s="62" t="b">
        <f t="shared" si="6"/>
        <v>0</v>
      </c>
      <c r="AC22" s="62" t="b">
        <f t="shared" si="7"/>
        <v>0</v>
      </c>
    </row>
    <row r="23" ht="36" spans="1:29">
      <c r="A23" s="7" t="s">
        <v>75</v>
      </c>
      <c r="B23" s="3" t="s">
        <v>69</v>
      </c>
      <c r="C23" s="3" t="s">
        <v>303</v>
      </c>
      <c r="D23" s="3" t="s">
        <v>313</v>
      </c>
      <c r="E23" s="9" t="s">
        <v>76</v>
      </c>
      <c r="F23" s="9" t="s">
        <v>77</v>
      </c>
      <c r="G23" s="3"/>
      <c r="H23" s="3"/>
      <c r="I23" s="3">
        <v>31</v>
      </c>
      <c r="J23" s="11">
        <f t="shared" si="8"/>
        <v>217</v>
      </c>
      <c r="K23" s="3" t="s">
        <v>305</v>
      </c>
      <c r="L23" s="3" t="s">
        <v>306</v>
      </c>
      <c r="M23" s="6">
        <v>6878141917</v>
      </c>
      <c r="N23" s="3"/>
      <c r="O23" s="43">
        <f t="shared" si="0"/>
        <v>28210</v>
      </c>
      <c r="P23" s="42">
        <v>2019.8</v>
      </c>
      <c r="Q23" s="43"/>
      <c r="R23" s="6"/>
      <c r="S23" s="43">
        <v>31</v>
      </c>
      <c r="T23" s="43">
        <v>217</v>
      </c>
      <c r="U23" s="57" t="s">
        <v>300</v>
      </c>
      <c r="V23" s="43"/>
      <c r="W23" s="43">
        <f t="shared" si="1"/>
        <v>28210</v>
      </c>
      <c r="X23" s="58" t="s">
        <v>318</v>
      </c>
      <c r="Y23" s="63" t="b">
        <f t="shared" si="2"/>
        <v>1</v>
      </c>
      <c r="Z23" s="62" t="b">
        <f t="shared" si="4"/>
        <v>1</v>
      </c>
      <c r="AA23" s="62" t="b">
        <f t="shared" si="5"/>
        <v>1</v>
      </c>
      <c r="AB23" s="62" t="b">
        <f t="shared" si="6"/>
        <v>1</v>
      </c>
      <c r="AC23" s="62" t="b">
        <f t="shared" si="7"/>
        <v>1</v>
      </c>
    </row>
    <row r="24" ht="36" spans="1:29">
      <c r="A24" s="7" t="s">
        <v>78</v>
      </c>
      <c r="B24" s="3" t="s">
        <v>69</v>
      </c>
      <c r="C24" s="3" t="s">
        <v>303</v>
      </c>
      <c r="D24" s="3" t="s">
        <v>313</v>
      </c>
      <c r="E24" s="9" t="s">
        <v>79</v>
      </c>
      <c r="F24" s="9" t="s">
        <v>80</v>
      </c>
      <c r="G24" s="3"/>
      <c r="H24" s="3"/>
      <c r="I24" s="3">
        <v>22</v>
      </c>
      <c r="J24" s="11">
        <f t="shared" si="8"/>
        <v>154</v>
      </c>
      <c r="K24" s="3" t="s">
        <v>305</v>
      </c>
      <c r="L24" s="3" t="s">
        <v>306</v>
      </c>
      <c r="M24" s="6">
        <v>6878141858</v>
      </c>
      <c r="N24" s="3"/>
      <c r="O24" s="43">
        <f t="shared" si="0"/>
        <v>20020</v>
      </c>
      <c r="P24" s="42">
        <v>2019.8</v>
      </c>
      <c r="Q24" s="43"/>
      <c r="R24" s="6"/>
      <c r="S24" s="43">
        <v>22</v>
      </c>
      <c r="T24" s="43">
        <v>154</v>
      </c>
      <c r="U24" s="57" t="s">
        <v>300</v>
      </c>
      <c r="V24" s="43"/>
      <c r="W24" s="43">
        <f t="shared" si="1"/>
        <v>20020</v>
      </c>
      <c r="X24" s="58" t="s">
        <v>308</v>
      </c>
      <c r="Y24" s="63" t="b">
        <f t="shared" si="2"/>
        <v>1</v>
      </c>
      <c r="Z24" s="62" t="b">
        <f t="shared" si="4"/>
        <v>1</v>
      </c>
      <c r="AA24" s="62" t="b">
        <f t="shared" si="5"/>
        <v>1</v>
      </c>
      <c r="AB24" s="62" t="b">
        <f t="shared" si="6"/>
        <v>1</v>
      </c>
      <c r="AC24" s="62" t="b">
        <f t="shared" si="7"/>
        <v>1</v>
      </c>
    </row>
    <row r="25" ht="57" spans="1:29">
      <c r="A25" s="7" t="s">
        <v>81</v>
      </c>
      <c r="B25" s="3" t="s">
        <v>69</v>
      </c>
      <c r="C25" s="3" t="s">
        <v>303</v>
      </c>
      <c r="D25" s="3" t="s">
        <v>313</v>
      </c>
      <c r="E25" s="9" t="s">
        <v>82</v>
      </c>
      <c r="F25" s="9" t="s">
        <v>83</v>
      </c>
      <c r="G25" s="3">
        <v>2</v>
      </c>
      <c r="H25" s="3">
        <v>240</v>
      </c>
      <c r="I25" s="3">
        <v>26</v>
      </c>
      <c r="J25" s="11">
        <f t="shared" si="8"/>
        <v>182</v>
      </c>
      <c r="K25" s="3" t="s">
        <v>305</v>
      </c>
      <c r="L25" s="3" t="s">
        <v>306</v>
      </c>
      <c r="M25" s="6"/>
      <c r="N25" s="3" t="s">
        <v>301</v>
      </c>
      <c r="O25" s="43">
        <f t="shared" si="0"/>
        <v>102860</v>
      </c>
      <c r="P25" s="42"/>
      <c r="Q25" s="43">
        <v>2</v>
      </c>
      <c r="R25" s="6">
        <v>120</v>
      </c>
      <c r="S25" s="43">
        <v>4</v>
      </c>
      <c r="T25" s="43">
        <v>28</v>
      </c>
      <c r="U25" s="43"/>
      <c r="V25" s="57"/>
      <c r="W25" s="43">
        <f t="shared" si="1"/>
        <v>43240</v>
      </c>
      <c r="X25" s="58" t="s">
        <v>320</v>
      </c>
      <c r="Y25" s="63" t="b">
        <f t="shared" si="2"/>
        <v>0</v>
      </c>
      <c r="Z25" s="62" t="b">
        <f t="shared" si="4"/>
        <v>1</v>
      </c>
      <c r="AA25" s="62" t="b">
        <f t="shared" si="5"/>
        <v>0</v>
      </c>
      <c r="AB25" s="62" t="b">
        <f t="shared" si="6"/>
        <v>0</v>
      </c>
      <c r="AC25" s="62" t="b">
        <f t="shared" si="7"/>
        <v>0</v>
      </c>
    </row>
    <row r="26" ht="36" spans="1:29">
      <c r="A26" s="7" t="s">
        <v>84</v>
      </c>
      <c r="B26" s="3" t="s">
        <v>69</v>
      </c>
      <c r="C26" s="3" t="s">
        <v>303</v>
      </c>
      <c r="D26" s="3" t="s">
        <v>313</v>
      </c>
      <c r="E26" s="9" t="s">
        <v>85</v>
      </c>
      <c r="F26" s="9" t="s">
        <v>86</v>
      </c>
      <c r="G26" s="3"/>
      <c r="H26" s="3"/>
      <c r="I26" s="3">
        <v>20</v>
      </c>
      <c r="J26" s="11">
        <f t="shared" si="8"/>
        <v>140</v>
      </c>
      <c r="K26" s="3" t="s">
        <v>305</v>
      </c>
      <c r="L26" s="3" t="s">
        <v>306</v>
      </c>
      <c r="M26" s="6">
        <v>6878141412</v>
      </c>
      <c r="N26" s="3"/>
      <c r="O26" s="43">
        <f t="shared" si="0"/>
        <v>18200</v>
      </c>
      <c r="P26" s="42">
        <v>2019.8</v>
      </c>
      <c r="Q26" s="43"/>
      <c r="R26" s="6"/>
      <c r="S26" s="43">
        <v>20</v>
      </c>
      <c r="T26" s="43">
        <v>140</v>
      </c>
      <c r="U26" s="57" t="s">
        <v>300</v>
      </c>
      <c r="V26" s="43"/>
      <c r="W26" s="43">
        <f t="shared" ref="W26:W65" si="9">R26*330+T26*130</f>
        <v>18200</v>
      </c>
      <c r="X26" s="58" t="s">
        <v>308</v>
      </c>
      <c r="Y26" s="63" t="b">
        <f t="shared" si="2"/>
        <v>1</v>
      </c>
      <c r="Z26" s="62" t="b">
        <f t="shared" si="4"/>
        <v>1</v>
      </c>
      <c r="AA26" s="62" t="b">
        <f t="shared" si="5"/>
        <v>1</v>
      </c>
      <c r="AB26" s="62" t="b">
        <f t="shared" si="6"/>
        <v>1</v>
      </c>
      <c r="AC26" s="62" t="b">
        <f t="shared" si="7"/>
        <v>1</v>
      </c>
    </row>
    <row r="27" ht="36" spans="1:29">
      <c r="A27" s="7" t="s">
        <v>87</v>
      </c>
      <c r="B27" s="3" t="s">
        <v>69</v>
      </c>
      <c r="C27" s="3" t="s">
        <v>303</v>
      </c>
      <c r="D27" s="3" t="s">
        <v>313</v>
      </c>
      <c r="E27" s="9" t="s">
        <v>88</v>
      </c>
      <c r="F27" s="9" t="s">
        <v>89</v>
      </c>
      <c r="G27" s="3"/>
      <c r="H27" s="3"/>
      <c r="I27" s="3">
        <v>39</v>
      </c>
      <c r="J27" s="11">
        <f t="shared" si="8"/>
        <v>273</v>
      </c>
      <c r="K27" s="3" t="s">
        <v>305</v>
      </c>
      <c r="L27" s="3" t="s">
        <v>306</v>
      </c>
      <c r="M27" s="6">
        <v>6878142011</v>
      </c>
      <c r="N27" s="3"/>
      <c r="O27" s="43">
        <f t="shared" si="0"/>
        <v>35490</v>
      </c>
      <c r="P27" s="42">
        <v>2019.8</v>
      </c>
      <c r="Q27" s="43"/>
      <c r="R27" s="6"/>
      <c r="S27" s="43">
        <v>39</v>
      </c>
      <c r="T27" s="43">
        <v>273</v>
      </c>
      <c r="U27" s="57" t="s">
        <v>300</v>
      </c>
      <c r="V27" s="43"/>
      <c r="W27" s="43">
        <f t="shared" si="9"/>
        <v>35490</v>
      </c>
      <c r="X27" s="58" t="s">
        <v>318</v>
      </c>
      <c r="Y27" s="63" t="b">
        <f t="shared" si="2"/>
        <v>1</v>
      </c>
      <c r="Z27" s="62" t="b">
        <f t="shared" si="4"/>
        <v>1</v>
      </c>
      <c r="AA27" s="62" t="b">
        <f t="shared" si="5"/>
        <v>1</v>
      </c>
      <c r="AB27" s="62" t="b">
        <f t="shared" si="6"/>
        <v>1</v>
      </c>
      <c r="AC27" s="62" t="b">
        <f t="shared" si="7"/>
        <v>1</v>
      </c>
    </row>
    <row r="28" ht="60" spans="1:29">
      <c r="A28" s="7" t="s">
        <v>90</v>
      </c>
      <c r="B28" s="3" t="s">
        <v>69</v>
      </c>
      <c r="C28" s="3" t="s">
        <v>303</v>
      </c>
      <c r="D28" s="3" t="s">
        <v>313</v>
      </c>
      <c r="E28" s="9" t="s">
        <v>321</v>
      </c>
      <c r="F28" s="9" t="s">
        <v>92</v>
      </c>
      <c r="G28" s="3"/>
      <c r="H28" s="3"/>
      <c r="I28" s="3">
        <v>35</v>
      </c>
      <c r="J28" s="11">
        <f t="shared" si="8"/>
        <v>245</v>
      </c>
      <c r="K28" s="3" t="s">
        <v>305</v>
      </c>
      <c r="L28" s="3" t="s">
        <v>306</v>
      </c>
      <c r="M28" s="6">
        <v>6878141988</v>
      </c>
      <c r="N28" s="3"/>
      <c r="O28" s="43">
        <f t="shared" si="0"/>
        <v>31850</v>
      </c>
      <c r="P28" s="42">
        <v>2019.8</v>
      </c>
      <c r="Q28" s="43"/>
      <c r="R28" s="6"/>
      <c r="S28" s="43">
        <v>35</v>
      </c>
      <c r="T28" s="43">
        <v>245</v>
      </c>
      <c r="U28" s="57" t="s">
        <v>300</v>
      </c>
      <c r="V28" s="43"/>
      <c r="W28" s="43">
        <f t="shared" si="9"/>
        <v>31850</v>
      </c>
      <c r="X28" s="58" t="s">
        <v>318</v>
      </c>
      <c r="Y28" s="63" t="b">
        <f t="shared" si="2"/>
        <v>1</v>
      </c>
      <c r="Z28" s="62" t="b">
        <f t="shared" si="4"/>
        <v>1</v>
      </c>
      <c r="AA28" s="62" t="b">
        <f t="shared" si="5"/>
        <v>1</v>
      </c>
      <c r="AB28" s="62" t="b">
        <f t="shared" si="6"/>
        <v>1</v>
      </c>
      <c r="AC28" s="62" t="b">
        <f t="shared" si="7"/>
        <v>1</v>
      </c>
    </row>
    <row r="29" ht="60" spans="1:29">
      <c r="A29" s="7" t="s">
        <v>93</v>
      </c>
      <c r="B29" s="3" t="s">
        <v>69</v>
      </c>
      <c r="C29" s="3" t="s">
        <v>303</v>
      </c>
      <c r="D29" s="3" t="s">
        <v>313</v>
      </c>
      <c r="E29" s="9" t="s">
        <v>322</v>
      </c>
      <c r="F29" s="9" t="s">
        <v>95</v>
      </c>
      <c r="G29" s="3"/>
      <c r="H29" s="3"/>
      <c r="I29" s="3">
        <v>31</v>
      </c>
      <c r="J29" s="11">
        <f t="shared" si="8"/>
        <v>217</v>
      </c>
      <c r="K29" s="3" t="s">
        <v>305</v>
      </c>
      <c r="L29" s="3" t="s">
        <v>306</v>
      </c>
      <c r="M29" s="6">
        <v>6878142095</v>
      </c>
      <c r="N29" s="3"/>
      <c r="O29" s="43">
        <f t="shared" si="0"/>
        <v>28210</v>
      </c>
      <c r="P29" s="42">
        <v>2019.8</v>
      </c>
      <c r="Q29" s="43"/>
      <c r="R29" s="6"/>
      <c r="S29" s="43">
        <v>31</v>
      </c>
      <c r="T29" s="43">
        <v>217</v>
      </c>
      <c r="U29" s="57" t="s">
        <v>300</v>
      </c>
      <c r="V29" s="43"/>
      <c r="W29" s="43">
        <f t="shared" si="9"/>
        <v>28210</v>
      </c>
      <c r="X29" s="58" t="s">
        <v>318</v>
      </c>
      <c r="Y29" s="63" t="b">
        <f t="shared" si="2"/>
        <v>1</v>
      </c>
      <c r="Z29" s="62" t="b">
        <f t="shared" si="4"/>
        <v>1</v>
      </c>
      <c r="AA29" s="62" t="b">
        <f t="shared" si="5"/>
        <v>1</v>
      </c>
      <c r="AB29" s="62" t="b">
        <f t="shared" si="6"/>
        <v>1</v>
      </c>
      <c r="AC29" s="62" t="b">
        <f t="shared" si="7"/>
        <v>1</v>
      </c>
    </row>
    <row r="30" ht="36" spans="1:29">
      <c r="A30" s="7" t="s">
        <v>96</v>
      </c>
      <c r="B30" s="3" t="s">
        <v>97</v>
      </c>
      <c r="C30" s="15" t="s">
        <v>303</v>
      </c>
      <c r="D30" s="19">
        <v>43617</v>
      </c>
      <c r="E30" s="20" t="s">
        <v>98</v>
      </c>
      <c r="F30" s="20" t="s">
        <v>99</v>
      </c>
      <c r="G30" s="21">
        <v>16</v>
      </c>
      <c r="H30" s="21">
        <v>1920</v>
      </c>
      <c r="I30" s="21"/>
      <c r="J30" s="21"/>
      <c r="K30" s="21" t="s">
        <v>305</v>
      </c>
      <c r="L30" s="3"/>
      <c r="M30" s="3">
        <v>6890643596</v>
      </c>
      <c r="N30" s="3"/>
      <c r="O30" s="43">
        <f t="shared" si="0"/>
        <v>633600</v>
      </c>
      <c r="P30" s="42">
        <v>2020.7</v>
      </c>
      <c r="Q30" s="43">
        <v>16</v>
      </c>
      <c r="R30" s="6">
        <f>16*120</f>
        <v>1920</v>
      </c>
      <c r="S30" s="43"/>
      <c r="T30" s="43"/>
      <c r="U30" s="57" t="s">
        <v>300</v>
      </c>
      <c r="V30" s="43"/>
      <c r="W30" s="43">
        <f t="shared" si="9"/>
        <v>633600</v>
      </c>
      <c r="X30" s="58" t="s">
        <v>308</v>
      </c>
      <c r="Y30" s="63" t="b">
        <f t="shared" si="2"/>
        <v>1</v>
      </c>
      <c r="Z30" s="62" t="b">
        <f t="shared" si="4"/>
        <v>1</v>
      </c>
      <c r="AA30" s="62" t="b">
        <f t="shared" si="5"/>
        <v>1</v>
      </c>
      <c r="AB30" s="62" t="b">
        <f t="shared" si="6"/>
        <v>1</v>
      </c>
      <c r="AC30" s="62" t="b">
        <f t="shared" si="7"/>
        <v>1</v>
      </c>
    </row>
    <row r="31" ht="36" spans="1:29">
      <c r="A31" s="7" t="s">
        <v>100</v>
      </c>
      <c r="B31" s="3" t="s">
        <v>97</v>
      </c>
      <c r="C31" s="15" t="s">
        <v>303</v>
      </c>
      <c r="D31" s="19">
        <v>43556</v>
      </c>
      <c r="E31" s="20" t="s">
        <v>101</v>
      </c>
      <c r="F31" s="20" t="s">
        <v>102</v>
      </c>
      <c r="G31" s="21">
        <v>10</v>
      </c>
      <c r="H31" s="21">
        <v>1200</v>
      </c>
      <c r="I31" s="21"/>
      <c r="J31" s="21"/>
      <c r="K31" s="21" t="s">
        <v>305</v>
      </c>
      <c r="L31" s="3"/>
      <c r="M31" s="3">
        <v>6891563118</v>
      </c>
      <c r="N31" s="3"/>
      <c r="O31" s="43">
        <f t="shared" si="0"/>
        <v>396000</v>
      </c>
      <c r="P31" s="42">
        <v>2020.7</v>
      </c>
      <c r="Q31" s="43">
        <v>10</v>
      </c>
      <c r="R31" s="6">
        <f>5*80+5*160</f>
        <v>1200</v>
      </c>
      <c r="S31" s="43"/>
      <c r="T31" s="43"/>
      <c r="U31" s="57" t="s">
        <v>300</v>
      </c>
      <c r="V31" s="43"/>
      <c r="W31" s="43">
        <f t="shared" si="9"/>
        <v>396000</v>
      </c>
      <c r="X31" s="58" t="s">
        <v>308</v>
      </c>
      <c r="Y31" s="63" t="b">
        <f t="shared" si="2"/>
        <v>1</v>
      </c>
      <c r="Z31" s="62" t="b">
        <f t="shared" si="4"/>
        <v>1</v>
      </c>
      <c r="AA31" s="62" t="b">
        <f t="shared" si="5"/>
        <v>1</v>
      </c>
      <c r="AB31" s="62" t="b">
        <f t="shared" si="6"/>
        <v>1</v>
      </c>
      <c r="AC31" s="62" t="b">
        <f t="shared" si="7"/>
        <v>1</v>
      </c>
    </row>
    <row r="32" ht="36" spans="1:29">
      <c r="A32" s="7" t="s">
        <v>103</v>
      </c>
      <c r="B32" s="3" t="s">
        <v>97</v>
      </c>
      <c r="C32" s="15" t="s">
        <v>303</v>
      </c>
      <c r="D32" s="19">
        <v>44105</v>
      </c>
      <c r="E32" s="20" t="s">
        <v>104</v>
      </c>
      <c r="F32" s="20" t="s">
        <v>105</v>
      </c>
      <c r="G32" s="21">
        <v>9</v>
      </c>
      <c r="H32" s="21">
        <v>1440</v>
      </c>
      <c r="I32" s="21"/>
      <c r="J32" s="21"/>
      <c r="K32" s="21" t="s">
        <v>305</v>
      </c>
      <c r="L32" s="3"/>
      <c r="M32" s="3">
        <v>6900056680</v>
      </c>
      <c r="N32" s="3"/>
      <c r="O32" s="43">
        <f t="shared" si="0"/>
        <v>475200</v>
      </c>
      <c r="P32" s="49">
        <v>2020.1</v>
      </c>
      <c r="Q32" s="43">
        <v>9</v>
      </c>
      <c r="R32" s="6">
        <f>9*160</f>
        <v>1440</v>
      </c>
      <c r="S32" s="43"/>
      <c r="T32" s="43"/>
      <c r="U32" s="57" t="s">
        <v>300</v>
      </c>
      <c r="V32" s="43"/>
      <c r="W32" s="43">
        <f t="shared" si="9"/>
        <v>475200</v>
      </c>
      <c r="X32" s="58" t="s">
        <v>308</v>
      </c>
      <c r="Y32" s="63" t="b">
        <f t="shared" si="2"/>
        <v>1</v>
      </c>
      <c r="Z32" s="62" t="b">
        <f t="shared" si="4"/>
        <v>1</v>
      </c>
      <c r="AA32" s="62" t="b">
        <f t="shared" si="5"/>
        <v>1</v>
      </c>
      <c r="AB32" s="62" t="b">
        <f t="shared" si="6"/>
        <v>1</v>
      </c>
      <c r="AC32" s="62" t="b">
        <f t="shared" si="7"/>
        <v>1</v>
      </c>
    </row>
    <row r="33" ht="36" spans="1:29">
      <c r="A33" s="7" t="s">
        <v>106</v>
      </c>
      <c r="B33" s="3" t="s">
        <v>107</v>
      </c>
      <c r="C33" s="15" t="s">
        <v>303</v>
      </c>
      <c r="D33" s="16">
        <v>43040</v>
      </c>
      <c r="E33" s="20" t="s">
        <v>108</v>
      </c>
      <c r="F33" s="20" t="s">
        <v>109</v>
      </c>
      <c r="G33" s="21">
        <v>3</v>
      </c>
      <c r="H33" s="21">
        <v>360</v>
      </c>
      <c r="I33" s="21"/>
      <c r="J33" s="21"/>
      <c r="K33" s="21"/>
      <c r="L33" s="3"/>
      <c r="M33" s="3"/>
      <c r="N33" s="3"/>
      <c r="O33" s="43">
        <f t="shared" si="0"/>
        <v>118800</v>
      </c>
      <c r="P33" s="42">
        <v>2018.5</v>
      </c>
      <c r="Q33" s="43">
        <v>3</v>
      </c>
      <c r="R33" s="6">
        <f>3*120</f>
        <v>360</v>
      </c>
      <c r="S33" s="43"/>
      <c r="T33" s="43"/>
      <c r="U33" s="57"/>
      <c r="V33" s="57" t="s">
        <v>301</v>
      </c>
      <c r="W33" s="43">
        <f t="shared" si="9"/>
        <v>118800</v>
      </c>
      <c r="X33" s="58" t="s">
        <v>323</v>
      </c>
      <c r="Y33" s="63" t="b">
        <f t="shared" si="2"/>
        <v>1</v>
      </c>
      <c r="Z33" s="62" t="b">
        <f t="shared" si="4"/>
        <v>1</v>
      </c>
      <c r="AA33" s="62" t="b">
        <f t="shared" si="5"/>
        <v>1</v>
      </c>
      <c r="AB33" s="62" t="b">
        <f t="shared" si="6"/>
        <v>1</v>
      </c>
      <c r="AC33" s="62" t="b">
        <f t="shared" si="7"/>
        <v>1</v>
      </c>
    </row>
    <row r="34" ht="36" spans="1:29">
      <c r="A34" s="7" t="s">
        <v>110</v>
      </c>
      <c r="B34" s="22" t="s">
        <v>107</v>
      </c>
      <c r="C34" s="15" t="s">
        <v>303</v>
      </c>
      <c r="D34" s="16">
        <v>43586</v>
      </c>
      <c r="E34" s="20" t="s">
        <v>111</v>
      </c>
      <c r="F34" s="20" t="s">
        <v>112</v>
      </c>
      <c r="G34" s="21">
        <v>10</v>
      </c>
      <c r="H34" s="21">
        <v>1680</v>
      </c>
      <c r="I34" s="21"/>
      <c r="J34" s="21"/>
      <c r="K34" s="21"/>
      <c r="L34" s="3"/>
      <c r="M34" s="3">
        <v>6860088716</v>
      </c>
      <c r="N34" s="3"/>
      <c r="O34" s="43">
        <f t="shared" si="0"/>
        <v>554400</v>
      </c>
      <c r="P34" s="42">
        <v>2018.11</v>
      </c>
      <c r="Q34" s="43">
        <v>10</v>
      </c>
      <c r="R34" s="6">
        <f>2*120+8*180</f>
        <v>1680</v>
      </c>
      <c r="S34" s="43"/>
      <c r="T34" s="43"/>
      <c r="U34" s="57" t="s">
        <v>300</v>
      </c>
      <c r="V34" s="43"/>
      <c r="W34" s="43">
        <f t="shared" si="9"/>
        <v>554400</v>
      </c>
      <c r="X34" s="58" t="s">
        <v>318</v>
      </c>
      <c r="Y34" s="63" t="b">
        <f t="shared" si="2"/>
        <v>1</v>
      </c>
      <c r="Z34" s="62" t="b">
        <f t="shared" si="4"/>
        <v>1</v>
      </c>
      <c r="AA34" s="62" t="b">
        <f t="shared" si="5"/>
        <v>1</v>
      </c>
      <c r="AB34" s="62" t="b">
        <f t="shared" si="6"/>
        <v>1</v>
      </c>
      <c r="AC34" s="62" t="b">
        <f t="shared" si="7"/>
        <v>1</v>
      </c>
    </row>
    <row r="35" ht="36" spans="1:29">
      <c r="A35" s="7" t="s">
        <v>113</v>
      </c>
      <c r="B35" s="20" t="s">
        <v>114</v>
      </c>
      <c r="C35" s="15" t="s">
        <v>303</v>
      </c>
      <c r="D35" s="20" t="s">
        <v>324</v>
      </c>
      <c r="E35" s="20" t="s">
        <v>115</v>
      </c>
      <c r="F35" s="20" t="s">
        <v>116</v>
      </c>
      <c r="G35" s="21">
        <v>12</v>
      </c>
      <c r="H35" s="21">
        <v>680</v>
      </c>
      <c r="I35" s="21"/>
      <c r="J35" s="21"/>
      <c r="K35" s="3" t="s">
        <v>305</v>
      </c>
      <c r="L35" s="3" t="s">
        <v>306</v>
      </c>
      <c r="M35" s="3">
        <v>6651947305</v>
      </c>
      <c r="N35" s="3"/>
      <c r="O35" s="43">
        <f t="shared" si="0"/>
        <v>224400</v>
      </c>
      <c r="P35" s="42">
        <v>2017.12</v>
      </c>
      <c r="Q35" s="43">
        <v>12</v>
      </c>
      <c r="R35" s="6">
        <f>5*40+6*60+120</f>
        <v>680</v>
      </c>
      <c r="S35" s="43"/>
      <c r="T35" s="43"/>
      <c r="U35" s="57" t="s">
        <v>300</v>
      </c>
      <c r="V35" s="43"/>
      <c r="W35" s="43">
        <f t="shared" si="9"/>
        <v>224400</v>
      </c>
      <c r="X35" s="58" t="s">
        <v>308</v>
      </c>
      <c r="Y35" s="63" t="b">
        <f t="shared" si="2"/>
        <v>1</v>
      </c>
      <c r="Z35" s="62" t="b">
        <f t="shared" si="4"/>
        <v>1</v>
      </c>
      <c r="AA35" s="62" t="b">
        <f t="shared" si="5"/>
        <v>1</v>
      </c>
      <c r="AB35" s="62" t="b">
        <f t="shared" si="6"/>
        <v>1</v>
      </c>
      <c r="AC35" s="62" t="b">
        <f t="shared" si="7"/>
        <v>1</v>
      </c>
    </row>
    <row r="36" ht="36" spans="1:29">
      <c r="A36" s="7" t="s">
        <v>117</v>
      </c>
      <c r="B36" s="9" t="s">
        <v>118</v>
      </c>
      <c r="C36" s="9" t="s">
        <v>303</v>
      </c>
      <c r="D36" s="23">
        <v>43466</v>
      </c>
      <c r="E36" s="9" t="s">
        <v>325</v>
      </c>
      <c r="F36" s="9" t="s">
        <v>120</v>
      </c>
      <c r="G36" s="3">
        <v>11</v>
      </c>
      <c r="H36" s="3">
        <v>720</v>
      </c>
      <c r="I36" s="3"/>
      <c r="J36" s="11"/>
      <c r="K36" s="3" t="s">
        <v>305</v>
      </c>
      <c r="L36" s="3" t="s">
        <v>306</v>
      </c>
      <c r="M36" s="3">
        <v>6863165900</v>
      </c>
      <c r="N36" s="3"/>
      <c r="O36" s="43">
        <f t="shared" si="0"/>
        <v>237600</v>
      </c>
      <c r="P36" s="42">
        <v>2019.1</v>
      </c>
      <c r="Q36" s="43">
        <v>11</v>
      </c>
      <c r="R36" s="6">
        <f>10*60+120</f>
        <v>720</v>
      </c>
      <c r="S36" s="43"/>
      <c r="T36" s="43"/>
      <c r="U36" s="57" t="s">
        <v>300</v>
      </c>
      <c r="V36" s="43"/>
      <c r="W36" s="43">
        <f t="shared" si="9"/>
        <v>237600</v>
      </c>
      <c r="X36" s="58" t="s">
        <v>308</v>
      </c>
      <c r="Y36" s="63" t="b">
        <f t="shared" si="2"/>
        <v>1</v>
      </c>
      <c r="Z36" s="62" t="b">
        <f t="shared" si="4"/>
        <v>1</v>
      </c>
      <c r="AA36" s="62" t="b">
        <f t="shared" si="5"/>
        <v>1</v>
      </c>
      <c r="AB36" s="62" t="b">
        <f t="shared" si="6"/>
        <v>1</v>
      </c>
      <c r="AC36" s="62" t="b">
        <f t="shared" si="7"/>
        <v>1</v>
      </c>
    </row>
    <row r="37" ht="36" spans="1:29">
      <c r="A37" s="7" t="s">
        <v>121</v>
      </c>
      <c r="B37" s="9" t="s">
        <v>118</v>
      </c>
      <c r="C37" s="9" t="s">
        <v>303</v>
      </c>
      <c r="D37" s="23">
        <v>43252</v>
      </c>
      <c r="E37" s="9" t="s">
        <v>326</v>
      </c>
      <c r="F37" s="9" t="s">
        <v>123</v>
      </c>
      <c r="G37" s="3">
        <v>10</v>
      </c>
      <c r="H37" s="3">
        <v>600</v>
      </c>
      <c r="I37" s="3"/>
      <c r="J37" s="11"/>
      <c r="K37" s="3" t="s">
        <v>305</v>
      </c>
      <c r="L37" s="3" t="s">
        <v>306</v>
      </c>
      <c r="M37" s="3"/>
      <c r="N37" s="3">
        <v>6840384007</v>
      </c>
      <c r="O37" s="43">
        <f t="shared" si="0"/>
        <v>198000</v>
      </c>
      <c r="P37" s="42">
        <v>2018.5</v>
      </c>
      <c r="Q37" s="43">
        <v>10</v>
      </c>
      <c r="R37" s="6">
        <f>10*60</f>
        <v>600</v>
      </c>
      <c r="S37" s="43"/>
      <c r="T37" s="43"/>
      <c r="U37" s="43"/>
      <c r="V37" s="57" t="s">
        <v>301</v>
      </c>
      <c r="W37" s="43">
        <f t="shared" si="9"/>
        <v>198000</v>
      </c>
      <c r="X37" s="58" t="s">
        <v>308</v>
      </c>
      <c r="Y37" s="63" t="b">
        <f t="shared" si="2"/>
        <v>1</v>
      </c>
      <c r="Z37" s="62" t="b">
        <f t="shared" ref="Z37:Z65" si="10">G37=Q37</f>
        <v>1</v>
      </c>
      <c r="AA37" s="62" t="b">
        <f t="shared" ref="AA37:AA65" si="11">H37=R37</f>
        <v>1</v>
      </c>
      <c r="AB37" s="62" t="b">
        <f t="shared" ref="AB37:AB79" si="12">I37=S37</f>
        <v>1</v>
      </c>
      <c r="AC37" s="62" t="b">
        <f t="shared" ref="AC37:AC79" si="13">J37=T37</f>
        <v>1</v>
      </c>
    </row>
    <row r="38" ht="48" spans="1:29">
      <c r="A38" s="7" t="s">
        <v>124</v>
      </c>
      <c r="B38" s="24" t="s">
        <v>125</v>
      </c>
      <c r="C38" s="24" t="s">
        <v>303</v>
      </c>
      <c r="D38" s="25">
        <v>43525</v>
      </c>
      <c r="E38" s="24" t="s">
        <v>327</v>
      </c>
      <c r="F38" s="24" t="s">
        <v>127</v>
      </c>
      <c r="G38" s="3">
        <v>13</v>
      </c>
      <c r="H38" s="3">
        <v>2060</v>
      </c>
      <c r="I38" s="3"/>
      <c r="J38" s="11"/>
      <c r="K38" s="3" t="s">
        <v>305</v>
      </c>
      <c r="L38" s="3" t="s">
        <v>306</v>
      </c>
      <c r="M38" s="3"/>
      <c r="N38" s="24">
        <v>6866057527</v>
      </c>
      <c r="O38" s="43">
        <f t="shared" si="0"/>
        <v>679800</v>
      </c>
      <c r="P38" s="42">
        <v>2019.3</v>
      </c>
      <c r="Q38" s="43">
        <v>13</v>
      </c>
      <c r="R38" s="6">
        <f>11*160+180+120</f>
        <v>2060</v>
      </c>
      <c r="S38" s="43"/>
      <c r="T38" s="43"/>
      <c r="U38" s="57" t="s">
        <v>300</v>
      </c>
      <c r="V38" s="57"/>
      <c r="W38" s="43">
        <f t="shared" si="9"/>
        <v>679800</v>
      </c>
      <c r="X38" s="58" t="s">
        <v>308</v>
      </c>
      <c r="Y38" s="63" t="b">
        <f t="shared" si="2"/>
        <v>1</v>
      </c>
      <c r="Z38" s="62" t="b">
        <f t="shared" si="10"/>
        <v>1</v>
      </c>
      <c r="AA38" s="62" t="b">
        <f t="shared" si="11"/>
        <v>1</v>
      </c>
      <c r="AB38" s="62" t="b">
        <f t="shared" si="12"/>
        <v>1</v>
      </c>
      <c r="AC38" s="62" t="b">
        <f t="shared" si="13"/>
        <v>1</v>
      </c>
    </row>
    <row r="39" ht="36" spans="1:29">
      <c r="A39" s="7" t="s">
        <v>128</v>
      </c>
      <c r="B39" s="24" t="s">
        <v>129</v>
      </c>
      <c r="C39" s="24" t="s">
        <v>303</v>
      </c>
      <c r="D39" s="26">
        <v>43405</v>
      </c>
      <c r="E39" s="24" t="s">
        <v>328</v>
      </c>
      <c r="F39" s="24" t="s">
        <v>131</v>
      </c>
      <c r="G39" s="5">
        <v>13</v>
      </c>
      <c r="H39" s="5">
        <f>80*3+120*10</f>
        <v>1440</v>
      </c>
      <c r="I39" s="3"/>
      <c r="J39" s="11"/>
      <c r="K39" s="24" t="s">
        <v>305</v>
      </c>
      <c r="L39" s="3" t="s">
        <v>306</v>
      </c>
      <c r="M39" s="50"/>
      <c r="N39" s="130" t="s">
        <v>329</v>
      </c>
      <c r="O39" s="43">
        <f t="shared" si="0"/>
        <v>475200</v>
      </c>
      <c r="P39" s="42">
        <v>2018.11</v>
      </c>
      <c r="Q39" s="43">
        <v>13</v>
      </c>
      <c r="R39" s="6">
        <f>3*80+10*120</f>
        <v>1440</v>
      </c>
      <c r="S39" s="43"/>
      <c r="T39" s="43"/>
      <c r="U39" s="43"/>
      <c r="V39" s="57" t="s">
        <v>301</v>
      </c>
      <c r="W39" s="43">
        <f t="shared" si="9"/>
        <v>475200</v>
      </c>
      <c r="X39" s="58" t="s">
        <v>308</v>
      </c>
      <c r="Y39" s="63" t="b">
        <f t="shared" si="2"/>
        <v>1</v>
      </c>
      <c r="Z39" s="62" t="b">
        <f t="shared" si="10"/>
        <v>1</v>
      </c>
      <c r="AA39" s="62" t="b">
        <f t="shared" si="11"/>
        <v>1</v>
      </c>
      <c r="AB39" s="62" t="b">
        <f t="shared" si="12"/>
        <v>1</v>
      </c>
      <c r="AC39" s="62" t="b">
        <f t="shared" si="13"/>
        <v>1</v>
      </c>
    </row>
    <row r="40" ht="48" spans="1:29">
      <c r="A40" s="7" t="s">
        <v>132</v>
      </c>
      <c r="B40" s="24" t="s">
        <v>133</v>
      </c>
      <c r="C40" s="24" t="s">
        <v>303</v>
      </c>
      <c r="D40" s="25">
        <v>43556</v>
      </c>
      <c r="E40" s="24" t="s">
        <v>330</v>
      </c>
      <c r="F40" s="24" t="s">
        <v>135</v>
      </c>
      <c r="G40" s="3">
        <v>6</v>
      </c>
      <c r="H40" s="3">
        <v>720</v>
      </c>
      <c r="I40" s="3"/>
      <c r="J40" s="11"/>
      <c r="K40" s="24" t="s">
        <v>305</v>
      </c>
      <c r="L40" s="3" t="s">
        <v>306</v>
      </c>
      <c r="M40" s="50"/>
      <c r="N40" s="6">
        <v>6867678286</v>
      </c>
      <c r="O40" s="43">
        <f t="shared" si="0"/>
        <v>237600</v>
      </c>
      <c r="P40" s="42">
        <v>2019.3</v>
      </c>
      <c r="Q40" s="43">
        <v>6</v>
      </c>
      <c r="R40" s="6">
        <f>6*120</f>
        <v>720</v>
      </c>
      <c r="S40" s="43"/>
      <c r="T40" s="43"/>
      <c r="U40" s="43"/>
      <c r="V40" s="57" t="s">
        <v>301</v>
      </c>
      <c r="W40" s="43">
        <f t="shared" si="9"/>
        <v>237600</v>
      </c>
      <c r="X40" s="58" t="s">
        <v>308</v>
      </c>
      <c r="Y40" s="63" t="b">
        <f t="shared" si="2"/>
        <v>1</v>
      </c>
      <c r="Z40" s="62" t="b">
        <f t="shared" si="10"/>
        <v>1</v>
      </c>
      <c r="AA40" s="62" t="b">
        <f t="shared" si="11"/>
        <v>1</v>
      </c>
      <c r="AB40" s="62" t="b">
        <f t="shared" si="12"/>
        <v>1</v>
      </c>
      <c r="AC40" s="62" t="b">
        <f t="shared" si="13"/>
        <v>1</v>
      </c>
    </row>
    <row r="41" ht="36" spans="1:29">
      <c r="A41" s="7" t="s">
        <v>136</v>
      </c>
      <c r="B41" s="3" t="s">
        <v>137</v>
      </c>
      <c r="C41" s="24" t="s">
        <v>303</v>
      </c>
      <c r="D41" s="8">
        <v>43647</v>
      </c>
      <c r="E41" s="3" t="s">
        <v>138</v>
      </c>
      <c r="F41" s="3" t="s">
        <v>139</v>
      </c>
      <c r="G41" s="3">
        <v>11</v>
      </c>
      <c r="H41" s="3">
        <v>1320</v>
      </c>
      <c r="I41" s="3"/>
      <c r="J41" s="11">
        <f t="shared" ref="J41:J54" si="14">I41*7</f>
        <v>0</v>
      </c>
      <c r="K41" s="3" t="s">
        <v>305</v>
      </c>
      <c r="L41" s="3" t="s">
        <v>306</v>
      </c>
      <c r="M41" s="3">
        <v>6877787929</v>
      </c>
      <c r="N41" s="24"/>
      <c r="O41" s="43">
        <f t="shared" si="0"/>
        <v>435600</v>
      </c>
      <c r="P41" s="42">
        <v>2019.6</v>
      </c>
      <c r="Q41" s="43">
        <v>11</v>
      </c>
      <c r="R41" s="6">
        <f>11*120</f>
        <v>1320</v>
      </c>
      <c r="S41" s="43"/>
      <c r="T41" s="43"/>
      <c r="U41" s="57" t="s">
        <v>300</v>
      </c>
      <c r="V41" s="43"/>
      <c r="W41" s="43">
        <f t="shared" si="9"/>
        <v>435600</v>
      </c>
      <c r="X41" s="58" t="s">
        <v>308</v>
      </c>
      <c r="Y41" s="63" t="b">
        <f t="shared" si="2"/>
        <v>1</v>
      </c>
      <c r="Z41" s="62" t="b">
        <f t="shared" si="10"/>
        <v>1</v>
      </c>
      <c r="AA41" s="62" t="b">
        <f t="shared" si="11"/>
        <v>1</v>
      </c>
      <c r="AB41" s="62" t="b">
        <f t="shared" si="12"/>
        <v>1</v>
      </c>
      <c r="AC41" s="62" t="b">
        <f t="shared" si="13"/>
        <v>1</v>
      </c>
    </row>
    <row r="42" ht="36" spans="1:29">
      <c r="A42" s="7" t="s">
        <v>140</v>
      </c>
      <c r="B42" s="3" t="s">
        <v>137</v>
      </c>
      <c r="C42" s="24" t="s">
        <v>303</v>
      </c>
      <c r="D42" s="8">
        <v>44136</v>
      </c>
      <c r="E42" s="3" t="s">
        <v>141</v>
      </c>
      <c r="F42" s="3" t="s">
        <v>142</v>
      </c>
      <c r="G42" s="3">
        <v>6</v>
      </c>
      <c r="H42" s="3">
        <v>2160</v>
      </c>
      <c r="I42" s="3"/>
      <c r="J42" s="11">
        <f t="shared" si="14"/>
        <v>0</v>
      </c>
      <c r="K42" s="3" t="s">
        <v>305</v>
      </c>
      <c r="L42" s="3" t="s">
        <v>306</v>
      </c>
      <c r="M42" s="3">
        <v>6899432742</v>
      </c>
      <c r="N42" s="24"/>
      <c r="O42" s="43">
        <f t="shared" si="0"/>
        <v>712800</v>
      </c>
      <c r="P42" s="42">
        <v>2020.11</v>
      </c>
      <c r="Q42" s="43">
        <v>6</v>
      </c>
      <c r="R42" s="6">
        <f>6*360</f>
        <v>2160</v>
      </c>
      <c r="S42" s="43"/>
      <c r="T42" s="43"/>
      <c r="U42" s="57" t="s">
        <v>300</v>
      </c>
      <c r="V42" s="43"/>
      <c r="W42" s="43">
        <f t="shared" si="9"/>
        <v>712800</v>
      </c>
      <c r="X42" s="58" t="s">
        <v>308</v>
      </c>
      <c r="Y42" s="63" t="b">
        <f t="shared" si="2"/>
        <v>1</v>
      </c>
      <c r="Z42" s="62" t="b">
        <f t="shared" si="10"/>
        <v>1</v>
      </c>
      <c r="AA42" s="62" t="b">
        <f t="shared" si="11"/>
        <v>1</v>
      </c>
      <c r="AB42" s="62" t="b">
        <f t="shared" si="12"/>
        <v>1</v>
      </c>
      <c r="AC42" s="62" t="b">
        <f t="shared" si="13"/>
        <v>1</v>
      </c>
    </row>
    <row r="43" ht="36" spans="1:29">
      <c r="A43" s="7" t="s">
        <v>143</v>
      </c>
      <c r="B43" s="3" t="s">
        <v>137</v>
      </c>
      <c r="C43" s="24" t="s">
        <v>303</v>
      </c>
      <c r="D43" s="8">
        <v>44105</v>
      </c>
      <c r="E43" s="3" t="s">
        <v>144</v>
      </c>
      <c r="F43" s="3" t="s">
        <v>145</v>
      </c>
      <c r="G43" s="3">
        <v>12</v>
      </c>
      <c r="H43" s="3">
        <v>1440</v>
      </c>
      <c r="I43" s="3"/>
      <c r="J43" s="11">
        <f t="shared" si="14"/>
        <v>0</v>
      </c>
      <c r="K43" s="3" t="s">
        <v>305</v>
      </c>
      <c r="L43" s="3" t="s">
        <v>306</v>
      </c>
      <c r="M43" s="3">
        <v>6897663508</v>
      </c>
      <c r="N43" s="24"/>
      <c r="O43" s="43">
        <f t="shared" si="0"/>
        <v>475200</v>
      </c>
      <c r="P43" s="42">
        <v>2020.9</v>
      </c>
      <c r="Q43" s="43">
        <v>12</v>
      </c>
      <c r="R43" s="6">
        <f>12*120</f>
        <v>1440</v>
      </c>
      <c r="S43" s="43"/>
      <c r="T43" s="43"/>
      <c r="U43" s="57" t="s">
        <v>300</v>
      </c>
      <c r="V43" s="43"/>
      <c r="W43" s="43">
        <f t="shared" si="9"/>
        <v>475200</v>
      </c>
      <c r="X43" s="58" t="s">
        <v>308</v>
      </c>
      <c r="Y43" s="63" t="b">
        <f t="shared" si="2"/>
        <v>1</v>
      </c>
      <c r="Z43" s="62" t="b">
        <f t="shared" si="10"/>
        <v>1</v>
      </c>
      <c r="AA43" s="62" t="b">
        <f t="shared" si="11"/>
        <v>1</v>
      </c>
      <c r="AB43" s="62" t="b">
        <f t="shared" si="12"/>
        <v>1</v>
      </c>
      <c r="AC43" s="62" t="b">
        <f t="shared" si="13"/>
        <v>1</v>
      </c>
    </row>
    <row r="44" ht="60" spans="1:29">
      <c r="A44" s="7" t="s">
        <v>146</v>
      </c>
      <c r="B44" s="3" t="s">
        <v>147</v>
      </c>
      <c r="C44" s="3" t="s">
        <v>303</v>
      </c>
      <c r="D44" s="8">
        <v>43831</v>
      </c>
      <c r="E44" s="3" t="s">
        <v>331</v>
      </c>
      <c r="F44" s="3" t="s">
        <v>149</v>
      </c>
      <c r="G44" s="3">
        <v>10</v>
      </c>
      <c r="H44" s="3">
        <v>1200</v>
      </c>
      <c r="I44" s="3">
        <v>0</v>
      </c>
      <c r="J44" s="11">
        <f t="shared" si="14"/>
        <v>0</v>
      </c>
      <c r="K44" s="3" t="s">
        <v>305</v>
      </c>
      <c r="L44" s="3" t="s">
        <v>306</v>
      </c>
      <c r="M44" s="3">
        <v>6887491519</v>
      </c>
      <c r="N44" s="3"/>
      <c r="O44" s="43">
        <f t="shared" si="0"/>
        <v>396000</v>
      </c>
      <c r="P44" s="42">
        <v>2020.1</v>
      </c>
      <c r="Q44" s="43">
        <v>10</v>
      </c>
      <c r="R44" s="6">
        <f>10*120</f>
        <v>1200</v>
      </c>
      <c r="S44" s="43"/>
      <c r="T44" s="43"/>
      <c r="U44" s="57" t="s">
        <v>300</v>
      </c>
      <c r="V44" s="43"/>
      <c r="W44" s="43">
        <f t="shared" si="9"/>
        <v>396000</v>
      </c>
      <c r="X44" s="58" t="s">
        <v>308</v>
      </c>
      <c r="Y44" s="63" t="b">
        <f t="shared" si="2"/>
        <v>1</v>
      </c>
      <c r="Z44" s="62" t="b">
        <f t="shared" si="10"/>
        <v>1</v>
      </c>
      <c r="AA44" s="62" t="b">
        <f t="shared" si="11"/>
        <v>1</v>
      </c>
      <c r="AB44" s="62" t="b">
        <f t="shared" si="12"/>
        <v>1</v>
      </c>
      <c r="AC44" s="62" t="b">
        <f t="shared" si="13"/>
        <v>1</v>
      </c>
    </row>
    <row r="45" ht="36" spans="1:29">
      <c r="A45" s="7" t="s">
        <v>150</v>
      </c>
      <c r="B45" s="3" t="s">
        <v>151</v>
      </c>
      <c r="C45" s="3" t="s">
        <v>303</v>
      </c>
      <c r="D45" s="8">
        <v>43770</v>
      </c>
      <c r="E45" s="3" t="s">
        <v>152</v>
      </c>
      <c r="F45" s="3" t="s">
        <v>153</v>
      </c>
      <c r="G45" s="3">
        <v>12</v>
      </c>
      <c r="H45" s="3">
        <v>1440</v>
      </c>
      <c r="I45" s="3">
        <v>0</v>
      </c>
      <c r="J45" s="11">
        <f t="shared" si="14"/>
        <v>0</v>
      </c>
      <c r="K45" s="3" t="s">
        <v>305</v>
      </c>
      <c r="L45" s="3" t="s">
        <v>306</v>
      </c>
      <c r="M45" s="11">
        <v>6885463884</v>
      </c>
      <c r="N45" s="24"/>
      <c r="O45" s="43">
        <f t="shared" si="0"/>
        <v>475200</v>
      </c>
      <c r="P45" s="42">
        <v>2019.12</v>
      </c>
      <c r="Q45" s="43">
        <v>12</v>
      </c>
      <c r="R45" s="6">
        <f>12*120</f>
        <v>1440</v>
      </c>
      <c r="S45" s="43"/>
      <c r="T45" s="43"/>
      <c r="U45" s="57" t="s">
        <v>300</v>
      </c>
      <c r="V45" s="43"/>
      <c r="W45" s="43">
        <f t="shared" si="9"/>
        <v>475200</v>
      </c>
      <c r="X45" s="58" t="s">
        <v>308</v>
      </c>
      <c r="Y45" s="63" t="b">
        <f t="shared" si="2"/>
        <v>1</v>
      </c>
      <c r="Z45" s="62" t="b">
        <f t="shared" si="10"/>
        <v>1</v>
      </c>
      <c r="AA45" s="62" t="b">
        <f t="shared" si="11"/>
        <v>1</v>
      </c>
      <c r="AB45" s="62" t="b">
        <f t="shared" si="12"/>
        <v>1</v>
      </c>
      <c r="AC45" s="62" t="b">
        <f t="shared" si="13"/>
        <v>1</v>
      </c>
    </row>
    <row r="46" ht="36" spans="1:29">
      <c r="A46" s="7" t="s">
        <v>154</v>
      </c>
      <c r="B46" s="2" t="s">
        <v>155</v>
      </c>
      <c r="C46" s="3" t="s">
        <v>303</v>
      </c>
      <c r="D46" s="8">
        <v>43586</v>
      </c>
      <c r="E46" s="3" t="s">
        <v>156</v>
      </c>
      <c r="F46" s="3" t="s">
        <v>157</v>
      </c>
      <c r="G46" s="3">
        <v>8</v>
      </c>
      <c r="H46" s="3">
        <v>960</v>
      </c>
      <c r="I46" s="3">
        <v>0</v>
      </c>
      <c r="J46" s="11">
        <f t="shared" si="14"/>
        <v>0</v>
      </c>
      <c r="K46" s="3" t="s">
        <v>305</v>
      </c>
      <c r="L46" s="3" t="s">
        <v>306</v>
      </c>
      <c r="M46" s="6">
        <v>6876487583</v>
      </c>
      <c r="N46" s="6"/>
      <c r="O46" s="43">
        <f t="shared" si="0"/>
        <v>316800</v>
      </c>
      <c r="P46" s="42">
        <v>2019.8</v>
      </c>
      <c r="Q46" s="43">
        <v>8</v>
      </c>
      <c r="R46" s="6">
        <f>8*120</f>
        <v>960</v>
      </c>
      <c r="S46" s="43"/>
      <c r="T46" s="43"/>
      <c r="U46" s="57" t="s">
        <v>300</v>
      </c>
      <c r="V46" s="43"/>
      <c r="W46" s="43">
        <f t="shared" si="9"/>
        <v>316800</v>
      </c>
      <c r="X46" s="58" t="s">
        <v>308</v>
      </c>
      <c r="Y46" s="63" t="b">
        <f t="shared" si="2"/>
        <v>1</v>
      </c>
      <c r="Z46" s="62" t="b">
        <f t="shared" si="10"/>
        <v>1</v>
      </c>
      <c r="AA46" s="62" t="b">
        <f t="shared" si="11"/>
        <v>1</v>
      </c>
      <c r="AB46" s="62" t="b">
        <f t="shared" si="12"/>
        <v>1</v>
      </c>
      <c r="AC46" s="62" t="b">
        <f t="shared" si="13"/>
        <v>1</v>
      </c>
    </row>
    <row r="47" ht="36" spans="1:29">
      <c r="A47" s="7" t="s">
        <v>158</v>
      </c>
      <c r="B47" s="3" t="s">
        <v>155</v>
      </c>
      <c r="C47" s="3" t="s">
        <v>303</v>
      </c>
      <c r="D47" s="8">
        <v>43617</v>
      </c>
      <c r="E47" s="3" t="s">
        <v>159</v>
      </c>
      <c r="F47" s="3" t="s">
        <v>157</v>
      </c>
      <c r="G47" s="3">
        <v>11</v>
      </c>
      <c r="H47" s="3">
        <v>980</v>
      </c>
      <c r="I47" s="3">
        <v>0</v>
      </c>
      <c r="J47" s="11">
        <f t="shared" si="14"/>
        <v>0</v>
      </c>
      <c r="K47" s="3" t="s">
        <v>305</v>
      </c>
      <c r="L47" s="3" t="s">
        <v>306</v>
      </c>
      <c r="M47" s="3" t="s">
        <v>332</v>
      </c>
      <c r="N47" s="24"/>
      <c r="O47" s="43">
        <f t="shared" si="0"/>
        <v>323400</v>
      </c>
      <c r="P47" s="42">
        <v>2019.5</v>
      </c>
      <c r="Q47" s="43">
        <v>11</v>
      </c>
      <c r="R47" s="6">
        <f>6*120+3*60+2*40</f>
        <v>980</v>
      </c>
      <c r="S47" s="43"/>
      <c r="T47" s="43"/>
      <c r="U47" s="57" t="s">
        <v>300</v>
      </c>
      <c r="V47" s="43"/>
      <c r="W47" s="43">
        <f t="shared" si="9"/>
        <v>323400</v>
      </c>
      <c r="X47" s="58" t="s">
        <v>308</v>
      </c>
      <c r="Y47" s="63" t="b">
        <f t="shared" si="2"/>
        <v>1</v>
      </c>
      <c r="Z47" s="62" t="b">
        <f t="shared" si="10"/>
        <v>1</v>
      </c>
      <c r="AA47" s="62" t="b">
        <f t="shared" si="11"/>
        <v>1</v>
      </c>
      <c r="AB47" s="62" t="b">
        <f t="shared" si="12"/>
        <v>1</v>
      </c>
      <c r="AC47" s="62" t="b">
        <f t="shared" si="13"/>
        <v>1</v>
      </c>
    </row>
    <row r="48" ht="48" spans="1:29">
      <c r="A48" s="7" t="s">
        <v>160</v>
      </c>
      <c r="B48" s="9" t="s">
        <v>161</v>
      </c>
      <c r="C48" s="3" t="s">
        <v>303</v>
      </c>
      <c r="D48" s="3" t="s">
        <v>313</v>
      </c>
      <c r="E48" s="9" t="s">
        <v>162</v>
      </c>
      <c r="F48" s="9" t="s">
        <v>163</v>
      </c>
      <c r="G48" s="3">
        <v>5</v>
      </c>
      <c r="H48" s="3">
        <v>650</v>
      </c>
      <c r="I48" s="3">
        <v>0</v>
      </c>
      <c r="J48" s="11">
        <f t="shared" si="14"/>
        <v>0</v>
      </c>
      <c r="K48" s="3" t="s">
        <v>333</v>
      </c>
      <c r="L48" s="3" t="s">
        <v>306</v>
      </c>
      <c r="M48" s="3"/>
      <c r="N48" s="3" t="s">
        <v>334</v>
      </c>
      <c r="O48" s="43">
        <f t="shared" si="0"/>
        <v>214500</v>
      </c>
      <c r="P48" s="42">
        <v>2020.11</v>
      </c>
      <c r="Q48" s="43">
        <v>5</v>
      </c>
      <c r="R48" s="6">
        <f>5*130</f>
        <v>650</v>
      </c>
      <c r="S48" s="43"/>
      <c r="T48" s="43"/>
      <c r="U48" s="43"/>
      <c r="V48" s="57" t="s">
        <v>301</v>
      </c>
      <c r="W48" s="43">
        <f t="shared" si="9"/>
        <v>214500</v>
      </c>
      <c r="X48" s="58" t="s">
        <v>308</v>
      </c>
      <c r="Y48" s="63" t="b">
        <f t="shared" si="2"/>
        <v>1</v>
      </c>
      <c r="Z48" s="62" t="b">
        <f t="shared" si="10"/>
        <v>1</v>
      </c>
      <c r="AA48" s="62" t="b">
        <f t="shared" si="11"/>
        <v>1</v>
      </c>
      <c r="AB48" s="62" t="b">
        <f t="shared" si="12"/>
        <v>1</v>
      </c>
      <c r="AC48" s="62" t="b">
        <f t="shared" si="13"/>
        <v>1</v>
      </c>
    </row>
    <row r="49" ht="48" spans="1:29">
      <c r="A49" s="7" t="s">
        <v>164</v>
      </c>
      <c r="B49" s="3" t="s">
        <v>165</v>
      </c>
      <c r="C49" s="3" t="s">
        <v>303</v>
      </c>
      <c r="D49" s="27">
        <v>43556</v>
      </c>
      <c r="E49" s="28" t="s">
        <v>335</v>
      </c>
      <c r="F49" s="3" t="s">
        <v>167</v>
      </c>
      <c r="G49" s="3">
        <v>23</v>
      </c>
      <c r="H49" s="3">
        <v>1380</v>
      </c>
      <c r="I49" s="3">
        <v>61</v>
      </c>
      <c r="J49" s="11">
        <f t="shared" si="14"/>
        <v>427</v>
      </c>
      <c r="K49" s="3" t="s">
        <v>305</v>
      </c>
      <c r="L49" s="3" t="s">
        <v>306</v>
      </c>
      <c r="M49" s="51">
        <v>6805682436</v>
      </c>
      <c r="N49" s="24"/>
      <c r="O49" s="43">
        <f t="shared" si="0"/>
        <v>510910</v>
      </c>
      <c r="P49" s="42">
        <v>2018.1</v>
      </c>
      <c r="Q49" s="43">
        <v>23</v>
      </c>
      <c r="R49" s="6">
        <f>23*60</f>
        <v>1380</v>
      </c>
      <c r="S49" s="43">
        <v>61</v>
      </c>
      <c r="T49" s="43">
        <f>61*7</f>
        <v>427</v>
      </c>
      <c r="U49" s="57" t="s">
        <v>300</v>
      </c>
      <c r="V49" s="43"/>
      <c r="W49" s="43">
        <f t="shared" si="9"/>
        <v>510910</v>
      </c>
      <c r="X49" s="58" t="s">
        <v>308</v>
      </c>
      <c r="Y49" s="63" t="b">
        <f t="shared" si="2"/>
        <v>1</v>
      </c>
      <c r="Z49" s="62" t="b">
        <f t="shared" si="10"/>
        <v>1</v>
      </c>
      <c r="AA49" s="62" t="b">
        <f t="shared" si="11"/>
        <v>1</v>
      </c>
      <c r="AB49" s="62" t="b">
        <f t="shared" si="12"/>
        <v>1</v>
      </c>
      <c r="AC49" s="62" t="b">
        <f t="shared" si="13"/>
        <v>1</v>
      </c>
    </row>
    <row r="50" ht="60" spans="1:29">
      <c r="A50" s="7" t="s">
        <v>168</v>
      </c>
      <c r="B50" s="3" t="s">
        <v>165</v>
      </c>
      <c r="C50" s="3" t="s">
        <v>303</v>
      </c>
      <c r="D50" s="27">
        <v>43587</v>
      </c>
      <c r="E50" s="3" t="s">
        <v>336</v>
      </c>
      <c r="F50" s="3" t="s">
        <v>170</v>
      </c>
      <c r="G50" s="3">
        <v>6</v>
      </c>
      <c r="H50" s="3">
        <v>360</v>
      </c>
      <c r="I50" s="3">
        <v>4</v>
      </c>
      <c r="J50" s="11">
        <f t="shared" si="14"/>
        <v>28</v>
      </c>
      <c r="K50" s="3" t="s">
        <v>305</v>
      </c>
      <c r="L50" s="3" t="s">
        <v>306</v>
      </c>
      <c r="M50" s="51">
        <v>6816076651</v>
      </c>
      <c r="N50" s="24"/>
      <c r="O50" s="43">
        <f t="shared" si="0"/>
        <v>122440</v>
      </c>
      <c r="P50" s="42">
        <v>2018.1</v>
      </c>
      <c r="Q50" s="43">
        <v>6</v>
      </c>
      <c r="R50" s="6">
        <f>6*60</f>
        <v>360</v>
      </c>
      <c r="S50" s="43">
        <v>4</v>
      </c>
      <c r="T50" s="43">
        <f>4*7</f>
        <v>28</v>
      </c>
      <c r="U50" s="57" t="s">
        <v>300</v>
      </c>
      <c r="V50" s="43"/>
      <c r="W50" s="43">
        <f t="shared" si="9"/>
        <v>122440</v>
      </c>
      <c r="X50" s="58" t="s">
        <v>308</v>
      </c>
      <c r="Y50" s="63" t="b">
        <f t="shared" si="2"/>
        <v>1</v>
      </c>
      <c r="Z50" s="62" t="b">
        <f t="shared" si="10"/>
        <v>1</v>
      </c>
      <c r="AA50" s="62" t="b">
        <f t="shared" si="11"/>
        <v>1</v>
      </c>
      <c r="AB50" s="62" t="b">
        <f t="shared" si="12"/>
        <v>1</v>
      </c>
      <c r="AC50" s="62" t="b">
        <f t="shared" si="13"/>
        <v>1</v>
      </c>
    </row>
    <row r="51" ht="48" spans="1:29">
      <c r="A51" s="7" t="s">
        <v>171</v>
      </c>
      <c r="B51" s="3" t="s">
        <v>165</v>
      </c>
      <c r="C51" s="3" t="s">
        <v>303</v>
      </c>
      <c r="D51" s="27">
        <v>43741</v>
      </c>
      <c r="E51" s="28" t="s">
        <v>337</v>
      </c>
      <c r="F51" s="3" t="s">
        <v>173</v>
      </c>
      <c r="G51" s="3">
        <v>11</v>
      </c>
      <c r="H51" s="3">
        <v>660</v>
      </c>
      <c r="I51" s="3">
        <v>14</v>
      </c>
      <c r="J51" s="11">
        <f t="shared" si="14"/>
        <v>98</v>
      </c>
      <c r="K51" s="3" t="s">
        <v>305</v>
      </c>
      <c r="L51" s="3" t="s">
        <v>306</v>
      </c>
      <c r="M51" s="51">
        <v>6882989756</v>
      </c>
      <c r="N51" s="24"/>
      <c r="O51" s="43">
        <f t="shared" si="0"/>
        <v>230540</v>
      </c>
      <c r="P51" s="42">
        <v>2020.1</v>
      </c>
      <c r="Q51" s="43">
        <v>11</v>
      </c>
      <c r="R51" s="6">
        <f>11*60</f>
        <v>660</v>
      </c>
      <c r="S51" s="43">
        <v>14</v>
      </c>
      <c r="T51" s="43">
        <f>14*7</f>
        <v>98</v>
      </c>
      <c r="U51" s="57" t="s">
        <v>300</v>
      </c>
      <c r="V51" s="43"/>
      <c r="W51" s="43">
        <f t="shared" si="9"/>
        <v>230540</v>
      </c>
      <c r="X51" s="58" t="s">
        <v>318</v>
      </c>
      <c r="Y51" s="63" t="b">
        <f t="shared" si="2"/>
        <v>1</v>
      </c>
      <c r="Z51" s="62" t="b">
        <f t="shared" si="10"/>
        <v>1</v>
      </c>
      <c r="AA51" s="62" t="b">
        <f t="shared" si="11"/>
        <v>1</v>
      </c>
      <c r="AB51" s="62" t="b">
        <f t="shared" si="12"/>
        <v>1</v>
      </c>
      <c r="AC51" s="62" t="b">
        <f t="shared" si="13"/>
        <v>1</v>
      </c>
    </row>
    <row r="52" ht="60" spans="1:29">
      <c r="A52" s="7" t="s">
        <v>174</v>
      </c>
      <c r="B52" s="3" t="s">
        <v>165</v>
      </c>
      <c r="C52" s="3" t="s">
        <v>303</v>
      </c>
      <c r="D52" s="27">
        <v>44047</v>
      </c>
      <c r="E52" s="3" t="s">
        <v>338</v>
      </c>
      <c r="F52" s="3" t="s">
        <v>176</v>
      </c>
      <c r="G52" s="3">
        <v>6</v>
      </c>
      <c r="H52" s="3">
        <v>360</v>
      </c>
      <c r="I52" s="3">
        <v>15</v>
      </c>
      <c r="J52" s="11">
        <f t="shared" si="14"/>
        <v>105</v>
      </c>
      <c r="K52" s="3" t="s">
        <v>305</v>
      </c>
      <c r="L52" s="3" t="s">
        <v>306</v>
      </c>
      <c r="M52" s="51">
        <v>6806373023</v>
      </c>
      <c r="N52" s="24"/>
      <c r="O52" s="43">
        <f t="shared" si="0"/>
        <v>132450</v>
      </c>
      <c r="P52" s="42">
        <v>2018.7</v>
      </c>
      <c r="Q52" s="43">
        <v>6</v>
      </c>
      <c r="R52" s="6">
        <f>6*60</f>
        <v>360</v>
      </c>
      <c r="S52" s="43">
        <v>15</v>
      </c>
      <c r="T52" s="43">
        <f>15*7</f>
        <v>105</v>
      </c>
      <c r="U52" s="57" t="s">
        <v>300</v>
      </c>
      <c r="V52" s="43"/>
      <c r="W52" s="43">
        <f t="shared" si="9"/>
        <v>132450</v>
      </c>
      <c r="X52" s="58" t="s">
        <v>318</v>
      </c>
      <c r="Y52" s="63" t="b">
        <f t="shared" si="2"/>
        <v>1</v>
      </c>
      <c r="Z52" s="62" t="b">
        <f t="shared" si="10"/>
        <v>1</v>
      </c>
      <c r="AA52" s="62" t="b">
        <f t="shared" si="11"/>
        <v>1</v>
      </c>
      <c r="AB52" s="62" t="b">
        <f t="shared" si="12"/>
        <v>1</v>
      </c>
      <c r="AC52" s="62" t="b">
        <f t="shared" si="13"/>
        <v>1</v>
      </c>
    </row>
    <row r="53" ht="48" spans="1:29">
      <c r="A53" s="7" t="s">
        <v>177</v>
      </c>
      <c r="B53" s="9" t="s">
        <v>178</v>
      </c>
      <c r="C53" s="3" t="s">
        <v>303</v>
      </c>
      <c r="D53" s="10">
        <v>44105</v>
      </c>
      <c r="E53" s="9" t="s">
        <v>339</v>
      </c>
      <c r="F53" s="9" t="s">
        <v>180</v>
      </c>
      <c r="G53" s="11">
        <v>9</v>
      </c>
      <c r="H53" s="11">
        <v>1080</v>
      </c>
      <c r="I53" s="3">
        <v>0</v>
      </c>
      <c r="J53" s="11">
        <f t="shared" si="14"/>
        <v>0</v>
      </c>
      <c r="K53" s="3" t="s">
        <v>305</v>
      </c>
      <c r="L53" s="3" t="s">
        <v>306</v>
      </c>
      <c r="M53" s="3"/>
      <c r="N53" s="3">
        <v>6904181021</v>
      </c>
      <c r="O53" s="43">
        <f t="shared" si="0"/>
        <v>356400</v>
      </c>
      <c r="P53" s="42">
        <v>2020.12</v>
      </c>
      <c r="Q53" s="43">
        <v>9</v>
      </c>
      <c r="R53" s="6">
        <f>3*360</f>
        <v>1080</v>
      </c>
      <c r="S53" s="43"/>
      <c r="T53" s="43"/>
      <c r="U53" s="43"/>
      <c r="V53" s="57" t="s">
        <v>301</v>
      </c>
      <c r="W53" s="43">
        <f t="shared" si="9"/>
        <v>356400</v>
      </c>
      <c r="X53" s="58" t="s">
        <v>308</v>
      </c>
      <c r="Y53" s="63" t="b">
        <f t="shared" si="2"/>
        <v>1</v>
      </c>
      <c r="Z53" s="62" t="b">
        <f t="shared" si="10"/>
        <v>1</v>
      </c>
      <c r="AA53" s="62" t="b">
        <f t="shared" si="11"/>
        <v>1</v>
      </c>
      <c r="AB53" s="62" t="b">
        <f t="shared" si="12"/>
        <v>1</v>
      </c>
      <c r="AC53" s="62" t="b">
        <f t="shared" si="13"/>
        <v>1</v>
      </c>
    </row>
    <row r="54" ht="36" spans="1:29">
      <c r="A54" s="7" t="s">
        <v>181</v>
      </c>
      <c r="B54" s="3" t="s">
        <v>182</v>
      </c>
      <c r="C54" s="3" t="s">
        <v>303</v>
      </c>
      <c r="D54" s="3" t="s">
        <v>313</v>
      </c>
      <c r="E54" s="3" t="s">
        <v>183</v>
      </c>
      <c r="F54" s="3" t="s">
        <v>184</v>
      </c>
      <c r="G54" s="3">
        <v>10</v>
      </c>
      <c r="H54" s="3">
        <v>1200</v>
      </c>
      <c r="I54" s="3">
        <v>0</v>
      </c>
      <c r="J54" s="11">
        <f t="shared" si="14"/>
        <v>0</v>
      </c>
      <c r="K54" s="3" t="s">
        <v>305</v>
      </c>
      <c r="L54" s="3" t="s">
        <v>306</v>
      </c>
      <c r="M54" s="3">
        <v>6879841081</v>
      </c>
      <c r="N54" s="24"/>
      <c r="O54" s="43">
        <f t="shared" si="0"/>
        <v>396000</v>
      </c>
      <c r="P54" s="42">
        <v>2019.8</v>
      </c>
      <c r="Q54" s="43">
        <v>10</v>
      </c>
      <c r="R54" s="6">
        <f>10*120</f>
        <v>1200</v>
      </c>
      <c r="S54" s="43"/>
      <c r="T54" s="43"/>
      <c r="U54" s="57" t="s">
        <v>300</v>
      </c>
      <c r="V54" s="43"/>
      <c r="W54" s="43">
        <f t="shared" si="9"/>
        <v>396000</v>
      </c>
      <c r="X54" s="58" t="s">
        <v>308</v>
      </c>
      <c r="Y54" s="63" t="b">
        <f t="shared" si="2"/>
        <v>1</v>
      </c>
      <c r="Z54" s="62" t="b">
        <f t="shared" si="10"/>
        <v>1</v>
      </c>
      <c r="AA54" s="62" t="b">
        <f t="shared" si="11"/>
        <v>1</v>
      </c>
      <c r="AB54" s="62" t="b">
        <f t="shared" si="12"/>
        <v>1</v>
      </c>
      <c r="AC54" s="62" t="b">
        <f t="shared" si="13"/>
        <v>1</v>
      </c>
    </row>
    <row r="55" ht="36" spans="1:29">
      <c r="A55" s="7" t="s">
        <v>185</v>
      </c>
      <c r="B55" s="3" t="s">
        <v>186</v>
      </c>
      <c r="C55" s="29" t="s">
        <v>303</v>
      </c>
      <c r="D55" s="30">
        <v>43679</v>
      </c>
      <c r="E55" s="20" t="s">
        <v>187</v>
      </c>
      <c r="F55" s="20" t="s">
        <v>188</v>
      </c>
      <c r="G55" s="21">
        <v>4</v>
      </c>
      <c r="H55" s="21">
        <v>640</v>
      </c>
      <c r="I55" s="21"/>
      <c r="J55" s="21"/>
      <c r="K55" s="21"/>
      <c r="L55" s="3"/>
      <c r="M55" s="3"/>
      <c r="N55" s="3"/>
      <c r="O55" s="43">
        <f t="shared" si="0"/>
        <v>211200</v>
      </c>
      <c r="P55" s="42">
        <v>2019.8</v>
      </c>
      <c r="Q55" s="43">
        <v>4</v>
      </c>
      <c r="R55" s="6">
        <f>4*160</f>
        <v>640</v>
      </c>
      <c r="S55" s="43"/>
      <c r="T55" s="43"/>
      <c r="U55" s="43"/>
      <c r="V55" s="57" t="s">
        <v>301</v>
      </c>
      <c r="W55" s="43">
        <f t="shared" si="9"/>
        <v>211200</v>
      </c>
      <c r="X55" s="58" t="s">
        <v>318</v>
      </c>
      <c r="Y55" s="63" t="b">
        <f t="shared" si="2"/>
        <v>1</v>
      </c>
      <c r="Z55" s="62" t="b">
        <f t="shared" si="10"/>
        <v>1</v>
      </c>
      <c r="AA55" s="62" t="b">
        <f t="shared" si="11"/>
        <v>1</v>
      </c>
      <c r="AB55" s="62" t="b">
        <f t="shared" si="12"/>
        <v>1</v>
      </c>
      <c r="AC55" s="62" t="b">
        <f t="shared" si="13"/>
        <v>1</v>
      </c>
    </row>
    <row r="56" ht="60" spans="1:29">
      <c r="A56" s="7" t="s">
        <v>189</v>
      </c>
      <c r="B56" s="31" t="s">
        <v>190</v>
      </c>
      <c r="C56" s="5" t="s">
        <v>303</v>
      </c>
      <c r="D56" s="32" t="s">
        <v>340</v>
      </c>
      <c r="E56" s="33" t="s">
        <v>341</v>
      </c>
      <c r="F56" s="34" t="s">
        <v>192</v>
      </c>
      <c r="G56" s="35">
        <v>4</v>
      </c>
      <c r="H56" s="35">
        <v>330</v>
      </c>
      <c r="I56" s="36"/>
      <c r="J56" s="36"/>
      <c r="K56" s="36" t="s">
        <v>305</v>
      </c>
      <c r="L56" s="5" t="s">
        <v>306</v>
      </c>
      <c r="M56" s="52">
        <v>6848313425</v>
      </c>
      <c r="N56" s="52"/>
      <c r="O56" s="46">
        <f t="shared" si="0"/>
        <v>108900</v>
      </c>
      <c r="P56" s="53">
        <v>2019.1</v>
      </c>
      <c r="Q56" s="46">
        <v>4</v>
      </c>
      <c r="R56" s="59">
        <f>10*18+10*15</f>
        <v>330</v>
      </c>
      <c r="S56" s="46"/>
      <c r="T56" s="46"/>
      <c r="U56" s="46" t="s">
        <v>300</v>
      </c>
      <c r="V56" s="46"/>
      <c r="W56" s="46">
        <f t="shared" si="9"/>
        <v>108900</v>
      </c>
      <c r="X56" s="61"/>
      <c r="Y56" s="63" t="b">
        <f t="shared" si="2"/>
        <v>1</v>
      </c>
      <c r="Z56" s="62" t="b">
        <f t="shared" si="10"/>
        <v>1</v>
      </c>
      <c r="AA56" s="62" t="b">
        <f t="shared" si="11"/>
        <v>1</v>
      </c>
      <c r="AB56" s="62" t="b">
        <f t="shared" si="12"/>
        <v>1</v>
      </c>
      <c r="AC56" s="62" t="b">
        <f t="shared" si="13"/>
        <v>1</v>
      </c>
    </row>
    <row r="57" ht="36" spans="1:29">
      <c r="A57" s="7" t="s">
        <v>194</v>
      </c>
      <c r="B57" s="31" t="s">
        <v>190</v>
      </c>
      <c r="C57" s="5" t="s">
        <v>303</v>
      </c>
      <c r="D57" s="32" t="s">
        <v>340</v>
      </c>
      <c r="E57" s="33" t="s">
        <v>195</v>
      </c>
      <c r="F57" s="34" t="s">
        <v>196</v>
      </c>
      <c r="G57" s="36">
        <v>20</v>
      </c>
      <c r="H57" s="36">
        <v>1800</v>
      </c>
      <c r="I57" s="36"/>
      <c r="J57" s="36"/>
      <c r="K57" s="36" t="s">
        <v>305</v>
      </c>
      <c r="L57" s="5" t="s">
        <v>306</v>
      </c>
      <c r="M57" s="52">
        <v>6848313425</v>
      </c>
      <c r="N57" s="52"/>
      <c r="O57" s="46">
        <f t="shared" si="0"/>
        <v>594000</v>
      </c>
      <c r="P57" s="53">
        <v>2019.1</v>
      </c>
      <c r="Q57" s="46">
        <v>20</v>
      </c>
      <c r="R57" s="59">
        <f>10*10*18</f>
        <v>1800</v>
      </c>
      <c r="S57" s="46"/>
      <c r="T57" s="46"/>
      <c r="U57" s="46" t="s">
        <v>300</v>
      </c>
      <c r="V57" s="46"/>
      <c r="W57" s="46">
        <f t="shared" si="9"/>
        <v>594000</v>
      </c>
      <c r="X57" s="61"/>
      <c r="Y57" s="63" t="b">
        <f t="shared" si="2"/>
        <v>1</v>
      </c>
      <c r="Z57" s="62" t="b">
        <f t="shared" si="10"/>
        <v>1</v>
      </c>
      <c r="AA57" s="62" t="b">
        <f t="shared" si="11"/>
        <v>1</v>
      </c>
      <c r="AB57" s="62" t="b">
        <f t="shared" si="12"/>
        <v>1</v>
      </c>
      <c r="AC57" s="62" t="b">
        <f t="shared" si="13"/>
        <v>1</v>
      </c>
    </row>
    <row r="58" ht="36" spans="1:29">
      <c r="A58" s="7" t="s">
        <v>197</v>
      </c>
      <c r="B58" s="37" t="s">
        <v>190</v>
      </c>
      <c r="C58" s="3" t="s">
        <v>303</v>
      </c>
      <c r="D58" s="38" t="s">
        <v>340</v>
      </c>
      <c r="E58" s="39" t="s">
        <v>198</v>
      </c>
      <c r="F58" s="40" t="s">
        <v>199</v>
      </c>
      <c r="G58" s="21">
        <v>8</v>
      </c>
      <c r="H58" s="21">
        <v>1080</v>
      </c>
      <c r="I58" s="21"/>
      <c r="J58" s="21"/>
      <c r="K58" s="21" t="s">
        <v>305</v>
      </c>
      <c r="L58" s="3" t="s">
        <v>306</v>
      </c>
      <c r="M58" s="54">
        <v>6848514453</v>
      </c>
      <c r="N58" s="54"/>
      <c r="O58" s="43">
        <f t="shared" si="0"/>
        <v>356400</v>
      </c>
      <c r="P58" s="49">
        <v>2019.1</v>
      </c>
      <c r="Q58" s="43">
        <v>8</v>
      </c>
      <c r="R58" s="6">
        <f>6*10*18</f>
        <v>1080</v>
      </c>
      <c r="S58" s="43"/>
      <c r="T58" s="43"/>
      <c r="U58" s="43" t="s">
        <v>300</v>
      </c>
      <c r="V58" s="43"/>
      <c r="W58" s="43">
        <f t="shared" si="9"/>
        <v>356400</v>
      </c>
      <c r="X58" s="58" t="s">
        <v>308</v>
      </c>
      <c r="Y58" s="63" t="b">
        <f t="shared" si="2"/>
        <v>1</v>
      </c>
      <c r="Z58" s="62" t="b">
        <f t="shared" si="10"/>
        <v>1</v>
      </c>
      <c r="AA58" s="62" t="b">
        <f t="shared" si="11"/>
        <v>1</v>
      </c>
      <c r="AB58" s="62" t="b">
        <f t="shared" si="12"/>
        <v>1</v>
      </c>
      <c r="AC58" s="62" t="b">
        <f t="shared" si="13"/>
        <v>1</v>
      </c>
    </row>
    <row r="59" ht="36" spans="1:29">
      <c r="A59" s="7" t="s">
        <v>200</v>
      </c>
      <c r="B59" s="37" t="s">
        <v>190</v>
      </c>
      <c r="C59" s="3" t="s">
        <v>303</v>
      </c>
      <c r="D59" s="38" t="s">
        <v>342</v>
      </c>
      <c r="E59" s="39" t="s">
        <v>201</v>
      </c>
      <c r="F59" s="40" t="s">
        <v>202</v>
      </c>
      <c r="G59" s="21">
        <v>20</v>
      </c>
      <c r="H59" s="21">
        <v>1790</v>
      </c>
      <c r="I59" s="21"/>
      <c r="J59" s="21"/>
      <c r="K59" s="21" t="s">
        <v>305</v>
      </c>
      <c r="L59" s="3" t="s">
        <v>306</v>
      </c>
      <c r="M59" s="54">
        <v>6858212435</v>
      </c>
      <c r="N59" s="54"/>
      <c r="O59" s="43">
        <f t="shared" si="0"/>
        <v>590700</v>
      </c>
      <c r="P59" s="49">
        <v>2019.1</v>
      </c>
      <c r="Q59" s="43">
        <v>20</v>
      </c>
      <c r="R59" s="6">
        <f>10*20+40*18+40*18+10*15</f>
        <v>1790</v>
      </c>
      <c r="S59" s="43"/>
      <c r="T59" s="43"/>
      <c r="U59" s="43" t="s">
        <v>300</v>
      </c>
      <c r="V59" s="43"/>
      <c r="W59" s="43">
        <f t="shared" si="9"/>
        <v>590700</v>
      </c>
      <c r="X59" s="58" t="s">
        <v>308</v>
      </c>
      <c r="Y59" s="63" t="b">
        <f t="shared" si="2"/>
        <v>1</v>
      </c>
      <c r="Z59" s="62" t="b">
        <f t="shared" si="10"/>
        <v>1</v>
      </c>
      <c r="AA59" s="62" t="b">
        <f t="shared" si="11"/>
        <v>1</v>
      </c>
      <c r="AB59" s="62" t="b">
        <f t="shared" si="12"/>
        <v>1</v>
      </c>
      <c r="AC59" s="62" t="b">
        <f t="shared" si="13"/>
        <v>1</v>
      </c>
    </row>
    <row r="60" ht="36" spans="1:29">
      <c r="A60" s="7" t="s">
        <v>203</v>
      </c>
      <c r="B60" s="37" t="s">
        <v>190</v>
      </c>
      <c r="C60" s="3" t="s">
        <v>303</v>
      </c>
      <c r="D60" s="38" t="s">
        <v>343</v>
      </c>
      <c r="E60" s="39" t="s">
        <v>204</v>
      </c>
      <c r="F60" s="40" t="s">
        <v>205</v>
      </c>
      <c r="G60" s="21">
        <v>16</v>
      </c>
      <c r="H60" s="21">
        <v>900</v>
      </c>
      <c r="I60" s="21"/>
      <c r="J60" s="21"/>
      <c r="K60" s="21" t="s">
        <v>305</v>
      </c>
      <c r="L60" s="3" t="s">
        <v>306</v>
      </c>
      <c r="M60" s="54">
        <v>6886101725</v>
      </c>
      <c r="N60" s="54"/>
      <c r="O60" s="43">
        <f t="shared" si="0"/>
        <v>297000</v>
      </c>
      <c r="P60" s="42">
        <v>2020.1</v>
      </c>
      <c r="Q60" s="43">
        <v>16</v>
      </c>
      <c r="R60" s="6">
        <f>6*10*15</f>
        <v>900</v>
      </c>
      <c r="S60" s="43"/>
      <c r="T60" s="43"/>
      <c r="U60" s="43" t="s">
        <v>300</v>
      </c>
      <c r="V60" s="43"/>
      <c r="W60" s="43">
        <f t="shared" si="9"/>
        <v>297000</v>
      </c>
      <c r="X60" s="58" t="s">
        <v>308</v>
      </c>
      <c r="Y60" s="63" t="b">
        <f t="shared" si="2"/>
        <v>1</v>
      </c>
      <c r="Z60" s="62" t="b">
        <f t="shared" si="10"/>
        <v>1</v>
      </c>
      <c r="AA60" s="62" t="b">
        <f t="shared" si="11"/>
        <v>1</v>
      </c>
      <c r="AB60" s="62" t="b">
        <f t="shared" si="12"/>
        <v>1</v>
      </c>
      <c r="AC60" s="62" t="b">
        <f t="shared" si="13"/>
        <v>1</v>
      </c>
    </row>
    <row r="61" ht="36" spans="1:29">
      <c r="A61" s="7" t="s">
        <v>206</v>
      </c>
      <c r="B61" s="37" t="s">
        <v>190</v>
      </c>
      <c r="C61" s="3" t="s">
        <v>303</v>
      </c>
      <c r="D61" s="38" t="s">
        <v>343</v>
      </c>
      <c r="E61" s="39" t="s">
        <v>207</v>
      </c>
      <c r="F61" s="40" t="s">
        <v>208</v>
      </c>
      <c r="G61" s="21">
        <v>28</v>
      </c>
      <c r="H61" s="21">
        <v>1250</v>
      </c>
      <c r="I61" s="21"/>
      <c r="J61" s="21"/>
      <c r="K61" s="21" t="s">
        <v>305</v>
      </c>
      <c r="L61" s="3" t="s">
        <v>306</v>
      </c>
      <c r="M61" s="54">
        <v>6898095311</v>
      </c>
      <c r="N61" s="54"/>
      <c r="O61" s="43">
        <f t="shared" si="0"/>
        <v>412500</v>
      </c>
      <c r="P61" s="42">
        <v>2020.11</v>
      </c>
      <c r="Q61" s="43">
        <v>28</v>
      </c>
      <c r="R61" s="6">
        <v>1250</v>
      </c>
      <c r="S61" s="43"/>
      <c r="T61" s="43"/>
      <c r="U61" s="43" t="s">
        <v>300</v>
      </c>
      <c r="V61" s="43"/>
      <c r="W61" s="43">
        <f t="shared" si="9"/>
        <v>412500</v>
      </c>
      <c r="X61" s="58" t="s">
        <v>308</v>
      </c>
      <c r="Y61" s="63" t="b">
        <f t="shared" si="2"/>
        <v>1</v>
      </c>
      <c r="Z61" s="62" t="b">
        <f t="shared" si="10"/>
        <v>1</v>
      </c>
      <c r="AA61" s="62" t="b">
        <f t="shared" si="11"/>
        <v>1</v>
      </c>
      <c r="AB61" s="62" t="b">
        <f t="shared" si="12"/>
        <v>1</v>
      </c>
      <c r="AC61" s="62" t="b">
        <f t="shared" si="13"/>
        <v>1</v>
      </c>
    </row>
    <row r="62" ht="36" spans="1:29">
      <c r="A62" s="7" t="s">
        <v>209</v>
      </c>
      <c r="B62" s="37" t="s">
        <v>190</v>
      </c>
      <c r="C62" s="3" t="s">
        <v>303</v>
      </c>
      <c r="D62" s="38" t="s">
        <v>343</v>
      </c>
      <c r="E62" s="39" t="s">
        <v>210</v>
      </c>
      <c r="F62" s="40" t="s">
        <v>211</v>
      </c>
      <c r="G62" s="21">
        <v>28</v>
      </c>
      <c r="H62" s="21">
        <v>1250</v>
      </c>
      <c r="I62" s="21"/>
      <c r="J62" s="21"/>
      <c r="K62" s="21" t="s">
        <v>305</v>
      </c>
      <c r="L62" s="3" t="s">
        <v>306</v>
      </c>
      <c r="M62" s="54">
        <v>6898095311</v>
      </c>
      <c r="N62" s="54"/>
      <c r="O62" s="43">
        <f t="shared" si="0"/>
        <v>412500</v>
      </c>
      <c r="P62" s="42">
        <v>2020.11</v>
      </c>
      <c r="Q62" s="43">
        <v>28</v>
      </c>
      <c r="R62" s="6">
        <v>1250</v>
      </c>
      <c r="S62" s="43"/>
      <c r="T62" s="43"/>
      <c r="U62" s="43" t="s">
        <v>300</v>
      </c>
      <c r="V62" s="43"/>
      <c r="W62" s="43">
        <f t="shared" si="9"/>
        <v>412500</v>
      </c>
      <c r="X62" s="58" t="s">
        <v>308</v>
      </c>
      <c r="Y62" s="63" t="b">
        <f t="shared" si="2"/>
        <v>1</v>
      </c>
      <c r="Z62" s="62" t="b">
        <f t="shared" si="10"/>
        <v>1</v>
      </c>
      <c r="AA62" s="62" t="b">
        <f t="shared" si="11"/>
        <v>1</v>
      </c>
      <c r="AB62" s="62" t="b">
        <f t="shared" si="12"/>
        <v>1</v>
      </c>
      <c r="AC62" s="62" t="b">
        <f t="shared" si="13"/>
        <v>1</v>
      </c>
    </row>
    <row r="63" ht="36" spans="1:29">
      <c r="A63" s="7" t="s">
        <v>212</v>
      </c>
      <c r="B63" s="37" t="s">
        <v>190</v>
      </c>
      <c r="C63" s="3" t="s">
        <v>303</v>
      </c>
      <c r="D63" s="38" t="s">
        <v>344</v>
      </c>
      <c r="E63" s="39" t="s">
        <v>213</v>
      </c>
      <c r="F63" s="40" t="s">
        <v>214</v>
      </c>
      <c r="G63" s="21">
        <v>10</v>
      </c>
      <c r="H63" s="21">
        <v>900</v>
      </c>
      <c r="I63" s="21"/>
      <c r="J63" s="21"/>
      <c r="K63" s="21" t="s">
        <v>305</v>
      </c>
      <c r="L63" s="3" t="s">
        <v>306</v>
      </c>
      <c r="M63" s="54">
        <v>6802598338</v>
      </c>
      <c r="N63" s="54"/>
      <c r="O63" s="43">
        <f t="shared" si="0"/>
        <v>297000</v>
      </c>
      <c r="P63" s="49">
        <v>2019.1</v>
      </c>
      <c r="Q63" s="43">
        <v>10</v>
      </c>
      <c r="R63" s="6">
        <f>50*18</f>
        <v>900</v>
      </c>
      <c r="S63" s="43"/>
      <c r="T63" s="43"/>
      <c r="U63" s="43" t="s">
        <v>300</v>
      </c>
      <c r="V63" s="43"/>
      <c r="W63" s="43">
        <f t="shared" si="9"/>
        <v>297000</v>
      </c>
      <c r="X63" s="58" t="s">
        <v>308</v>
      </c>
      <c r="Y63" s="63" t="b">
        <f t="shared" si="2"/>
        <v>1</v>
      </c>
      <c r="Z63" s="62" t="b">
        <f t="shared" si="10"/>
        <v>1</v>
      </c>
      <c r="AA63" s="62" t="b">
        <f t="shared" si="11"/>
        <v>1</v>
      </c>
      <c r="AB63" s="62" t="b">
        <f t="shared" si="12"/>
        <v>1</v>
      </c>
      <c r="AC63" s="62" t="b">
        <f t="shared" si="13"/>
        <v>1</v>
      </c>
    </row>
    <row r="64" ht="36" spans="1:29">
      <c r="A64" s="7" t="s">
        <v>215</v>
      </c>
      <c r="B64" s="37" t="s">
        <v>190</v>
      </c>
      <c r="C64" s="3" t="s">
        <v>303</v>
      </c>
      <c r="D64" s="38" t="s">
        <v>345</v>
      </c>
      <c r="E64" s="39" t="s">
        <v>216</v>
      </c>
      <c r="F64" s="40" t="s">
        <v>217</v>
      </c>
      <c r="G64" s="21">
        <v>15</v>
      </c>
      <c r="H64" s="21">
        <v>1050</v>
      </c>
      <c r="I64" s="21"/>
      <c r="J64" s="21"/>
      <c r="K64" s="21" t="s">
        <v>305</v>
      </c>
      <c r="L64" s="3" t="s">
        <v>306</v>
      </c>
      <c r="M64" s="54">
        <v>6858211458</v>
      </c>
      <c r="N64" s="54"/>
      <c r="O64" s="43">
        <f t="shared" si="0"/>
        <v>346500</v>
      </c>
      <c r="P64" s="49">
        <v>2019.1</v>
      </c>
      <c r="Q64" s="43">
        <v>15</v>
      </c>
      <c r="R64" s="6">
        <f>50*18+10*15</f>
        <v>1050</v>
      </c>
      <c r="S64" s="43"/>
      <c r="T64" s="43"/>
      <c r="U64" s="43" t="s">
        <v>300</v>
      </c>
      <c r="V64" s="43"/>
      <c r="W64" s="43">
        <f t="shared" si="9"/>
        <v>346500</v>
      </c>
      <c r="X64" s="58" t="s">
        <v>308</v>
      </c>
      <c r="Y64" s="63" t="b">
        <f t="shared" si="2"/>
        <v>1</v>
      </c>
      <c r="Z64" s="62" t="b">
        <f t="shared" si="10"/>
        <v>1</v>
      </c>
      <c r="AA64" s="62" t="b">
        <f t="shared" si="11"/>
        <v>1</v>
      </c>
      <c r="AB64" s="62" t="b">
        <f t="shared" si="12"/>
        <v>1</v>
      </c>
      <c r="AC64" s="62" t="b">
        <f t="shared" si="13"/>
        <v>1</v>
      </c>
    </row>
    <row r="65" ht="36" spans="1:29">
      <c r="A65" s="7" t="s">
        <v>218</v>
      </c>
      <c r="B65" s="37" t="s">
        <v>190</v>
      </c>
      <c r="C65" s="3" t="s">
        <v>303</v>
      </c>
      <c r="D65" s="38" t="s">
        <v>345</v>
      </c>
      <c r="E65" s="39" t="s">
        <v>219</v>
      </c>
      <c r="F65" s="40" t="s">
        <v>220</v>
      </c>
      <c r="G65" s="21">
        <v>12</v>
      </c>
      <c r="H65" s="21">
        <v>900</v>
      </c>
      <c r="I65" s="21"/>
      <c r="J65" s="21"/>
      <c r="K65" s="21" t="s">
        <v>305</v>
      </c>
      <c r="L65" s="3" t="s">
        <v>306</v>
      </c>
      <c r="M65" s="54">
        <v>6867981487</v>
      </c>
      <c r="N65" s="54"/>
      <c r="O65" s="43">
        <f t="shared" si="0"/>
        <v>297000</v>
      </c>
      <c r="P65" s="49">
        <v>2019.1</v>
      </c>
      <c r="Q65" s="43">
        <v>12</v>
      </c>
      <c r="R65" s="6">
        <f>6*10*15</f>
        <v>900</v>
      </c>
      <c r="S65" s="43"/>
      <c r="T65" s="43"/>
      <c r="U65" s="43" t="s">
        <v>300</v>
      </c>
      <c r="V65" s="43"/>
      <c r="W65" s="43">
        <f t="shared" si="9"/>
        <v>297000</v>
      </c>
      <c r="X65" s="58" t="s">
        <v>308</v>
      </c>
      <c r="Y65" s="63" t="b">
        <f t="shared" si="2"/>
        <v>1</v>
      </c>
      <c r="Z65" s="62" t="b">
        <f t="shared" si="10"/>
        <v>1</v>
      </c>
      <c r="AA65" s="62" t="b">
        <f t="shared" si="11"/>
        <v>1</v>
      </c>
      <c r="AB65" s="62" t="b">
        <f t="shared" si="12"/>
        <v>1</v>
      </c>
      <c r="AC65" s="62" t="b">
        <f t="shared" si="13"/>
        <v>1</v>
      </c>
    </row>
    <row r="66" ht="36" spans="1:32">
      <c r="A66" s="7" t="s">
        <v>221</v>
      </c>
      <c r="B66" s="37" t="s">
        <v>190</v>
      </c>
      <c r="C66" s="3" t="s">
        <v>303</v>
      </c>
      <c r="D66" s="38" t="s">
        <v>346</v>
      </c>
      <c r="E66" s="39" t="s">
        <v>347</v>
      </c>
      <c r="F66" s="40" t="s">
        <v>348</v>
      </c>
      <c r="G66" s="21">
        <v>2</v>
      </c>
      <c r="H66" s="21">
        <v>75</v>
      </c>
      <c r="I66" s="21"/>
      <c r="J66" s="21"/>
      <c r="K66" s="21" t="s">
        <v>305</v>
      </c>
      <c r="L66" s="3" t="s">
        <v>306</v>
      </c>
      <c r="M66" s="54"/>
      <c r="N66" s="54" t="s">
        <v>301</v>
      </c>
      <c r="O66" s="43">
        <f t="shared" si="0"/>
        <v>24750</v>
      </c>
      <c r="P66" s="42">
        <v>2018.12</v>
      </c>
      <c r="Q66" s="43"/>
      <c r="R66" s="6"/>
      <c r="S66" s="43"/>
      <c r="T66" s="43"/>
      <c r="U66" s="43"/>
      <c r="V66" s="57" t="s">
        <v>301</v>
      </c>
      <c r="W66" s="43"/>
      <c r="X66" s="58" t="s">
        <v>349</v>
      </c>
      <c r="Y66" s="63" t="b">
        <f t="shared" si="2"/>
        <v>0</v>
      </c>
      <c r="Z66" s="62" t="b">
        <f t="shared" ref="Z66:Z83" si="15">G66=Q66</f>
        <v>0</v>
      </c>
      <c r="AA66" s="62" t="b">
        <f t="shared" ref="AA66:AA83" si="16">H66=R66</f>
        <v>0</v>
      </c>
      <c r="AB66" s="62" t="b">
        <f t="shared" si="12"/>
        <v>1</v>
      </c>
      <c r="AC66" s="62" t="b">
        <f t="shared" si="13"/>
        <v>1</v>
      </c>
      <c r="AF66" s="62" t="str">
        <f>_xlfn.DISPIMG("ID_459D279747B140E78F8C26246816DC5D",1)</f>
        <v>=DISPIMG("ID_459D279747B140E78F8C26246816DC5D",1)</v>
      </c>
    </row>
    <row r="67" ht="36" spans="1:29">
      <c r="A67" s="7" t="s">
        <v>224</v>
      </c>
      <c r="B67" s="37" t="s">
        <v>190</v>
      </c>
      <c r="C67" s="3" t="s">
        <v>303</v>
      </c>
      <c r="D67" s="38" t="s">
        <v>350</v>
      </c>
      <c r="E67" s="39" t="s">
        <v>222</v>
      </c>
      <c r="F67" s="40" t="s">
        <v>223</v>
      </c>
      <c r="G67" s="21">
        <v>20</v>
      </c>
      <c r="H67" s="21">
        <v>900</v>
      </c>
      <c r="I67" s="21"/>
      <c r="J67" s="21"/>
      <c r="K67" s="21" t="s">
        <v>305</v>
      </c>
      <c r="L67" s="3" t="s">
        <v>306</v>
      </c>
      <c r="M67" s="54">
        <v>6873892315</v>
      </c>
      <c r="N67" s="54"/>
      <c r="O67" s="43">
        <f t="shared" si="0"/>
        <v>297000</v>
      </c>
      <c r="P67" s="49">
        <v>2019.1</v>
      </c>
      <c r="Q67" s="43">
        <v>20</v>
      </c>
      <c r="R67" s="6">
        <f>6*10*15</f>
        <v>900</v>
      </c>
      <c r="S67" s="43"/>
      <c r="T67" s="43"/>
      <c r="U67" s="43" t="s">
        <v>300</v>
      </c>
      <c r="V67" s="43"/>
      <c r="W67" s="43">
        <f t="shared" ref="W67:W79" si="17">R67*330+T67*130</f>
        <v>297000</v>
      </c>
      <c r="X67" s="58" t="s">
        <v>308</v>
      </c>
      <c r="Y67" s="63" t="b">
        <f t="shared" si="2"/>
        <v>1</v>
      </c>
      <c r="Z67" s="62" t="b">
        <f t="shared" si="15"/>
        <v>1</v>
      </c>
      <c r="AA67" s="62" t="b">
        <f t="shared" si="16"/>
        <v>1</v>
      </c>
      <c r="AB67" s="62" t="b">
        <f t="shared" si="12"/>
        <v>1</v>
      </c>
      <c r="AC67" s="62" t="b">
        <f t="shared" si="13"/>
        <v>1</v>
      </c>
    </row>
    <row r="68" ht="36" spans="1:29">
      <c r="A68" s="7" t="s">
        <v>227</v>
      </c>
      <c r="B68" s="37" t="s">
        <v>190</v>
      </c>
      <c r="C68" s="3" t="s">
        <v>303</v>
      </c>
      <c r="D68" s="38" t="s">
        <v>343</v>
      </c>
      <c r="E68" s="39" t="s">
        <v>225</v>
      </c>
      <c r="F68" s="40" t="s">
        <v>226</v>
      </c>
      <c r="G68" s="21">
        <v>27</v>
      </c>
      <c r="H68" s="21">
        <v>1250</v>
      </c>
      <c r="I68" s="21"/>
      <c r="J68" s="21"/>
      <c r="K68" s="21" t="s">
        <v>305</v>
      </c>
      <c r="L68" s="3" t="s">
        <v>306</v>
      </c>
      <c r="M68" s="54">
        <v>6885014415</v>
      </c>
      <c r="N68" s="54"/>
      <c r="O68" s="43">
        <f t="shared" ref="O68:O71" si="18">H68*330+J68*130</f>
        <v>412500</v>
      </c>
      <c r="P68" s="42">
        <v>2020.1</v>
      </c>
      <c r="Q68" s="43">
        <v>27</v>
      </c>
      <c r="R68" s="6">
        <v>1250</v>
      </c>
      <c r="S68" s="43"/>
      <c r="T68" s="43"/>
      <c r="U68" s="43" t="s">
        <v>300</v>
      </c>
      <c r="V68" s="43"/>
      <c r="W68" s="43">
        <f t="shared" si="17"/>
        <v>412500</v>
      </c>
      <c r="X68" s="58" t="s">
        <v>308</v>
      </c>
      <c r="Y68" s="63" t="b">
        <f t="shared" ref="Y68:Y82" si="19">W68=O68</f>
        <v>1</v>
      </c>
      <c r="Z68" s="62" t="b">
        <f t="shared" si="15"/>
        <v>1</v>
      </c>
      <c r="AA68" s="62" t="b">
        <f t="shared" si="16"/>
        <v>1</v>
      </c>
      <c r="AB68" s="62" t="b">
        <f t="shared" si="12"/>
        <v>1</v>
      </c>
      <c r="AC68" s="62" t="b">
        <f t="shared" si="13"/>
        <v>1</v>
      </c>
    </row>
    <row r="69" ht="36" spans="1:29">
      <c r="A69" s="7" t="s">
        <v>230</v>
      </c>
      <c r="B69" s="37" t="s">
        <v>190</v>
      </c>
      <c r="C69" s="3" t="s">
        <v>303</v>
      </c>
      <c r="D69" s="19">
        <v>43617</v>
      </c>
      <c r="E69" s="39" t="s">
        <v>228</v>
      </c>
      <c r="F69" s="40" t="s">
        <v>229</v>
      </c>
      <c r="G69" s="21">
        <v>23</v>
      </c>
      <c r="H69" s="21">
        <v>1200</v>
      </c>
      <c r="I69" s="21"/>
      <c r="J69" s="21"/>
      <c r="K69" s="21" t="s">
        <v>305</v>
      </c>
      <c r="L69" s="3" t="s">
        <v>306</v>
      </c>
      <c r="M69" s="54">
        <v>6893475765</v>
      </c>
      <c r="N69" s="54"/>
      <c r="O69" s="43">
        <f t="shared" si="18"/>
        <v>396000</v>
      </c>
      <c r="P69" s="42">
        <v>2020.7</v>
      </c>
      <c r="Q69" s="43">
        <v>23</v>
      </c>
      <c r="R69" s="6">
        <f>8*10*15</f>
        <v>1200</v>
      </c>
      <c r="S69" s="43"/>
      <c r="T69" s="43"/>
      <c r="U69" s="43" t="s">
        <v>300</v>
      </c>
      <c r="V69" s="43"/>
      <c r="W69" s="43">
        <f t="shared" si="17"/>
        <v>396000</v>
      </c>
      <c r="X69" s="58" t="s">
        <v>308</v>
      </c>
      <c r="Y69" s="63" t="b">
        <f t="shared" si="19"/>
        <v>1</v>
      </c>
      <c r="Z69" s="62" t="b">
        <f t="shared" si="15"/>
        <v>1</v>
      </c>
      <c r="AA69" s="62" t="b">
        <f t="shared" si="16"/>
        <v>1</v>
      </c>
      <c r="AB69" s="62" t="b">
        <f t="shared" si="12"/>
        <v>1</v>
      </c>
      <c r="AC69" s="62" t="b">
        <f t="shared" si="13"/>
        <v>1</v>
      </c>
    </row>
    <row r="70" ht="36" spans="1:29">
      <c r="A70" s="7" t="s">
        <v>232</v>
      </c>
      <c r="B70" s="37" t="s">
        <v>190</v>
      </c>
      <c r="C70" s="3" t="s">
        <v>303</v>
      </c>
      <c r="D70" s="38" t="s">
        <v>346</v>
      </c>
      <c r="E70" s="39" t="s">
        <v>231</v>
      </c>
      <c r="F70" s="40" t="s">
        <v>217</v>
      </c>
      <c r="G70" s="64">
        <v>4</v>
      </c>
      <c r="H70" s="64">
        <v>200</v>
      </c>
      <c r="I70" s="21"/>
      <c r="J70" s="21"/>
      <c r="K70" s="21" t="s">
        <v>305</v>
      </c>
      <c r="L70" s="3" t="s">
        <v>306</v>
      </c>
      <c r="M70" s="54">
        <v>6858211458</v>
      </c>
      <c r="N70" s="54"/>
      <c r="O70" s="43">
        <f t="shared" si="18"/>
        <v>66000</v>
      </c>
      <c r="P70" s="49">
        <v>2019.1</v>
      </c>
      <c r="Q70" s="43">
        <v>4</v>
      </c>
      <c r="R70" s="6">
        <v>200</v>
      </c>
      <c r="S70" s="43"/>
      <c r="T70" s="43"/>
      <c r="U70" s="43" t="s">
        <v>300</v>
      </c>
      <c r="V70" s="43"/>
      <c r="W70" s="43">
        <f t="shared" si="17"/>
        <v>66000</v>
      </c>
      <c r="X70" s="58" t="s">
        <v>351</v>
      </c>
      <c r="Y70" s="63" t="b">
        <f t="shared" si="19"/>
        <v>1</v>
      </c>
      <c r="Z70" s="62" t="b">
        <f t="shared" si="15"/>
        <v>1</v>
      </c>
      <c r="AA70" s="62" t="b">
        <f t="shared" si="16"/>
        <v>1</v>
      </c>
      <c r="AB70" s="62" t="b">
        <f t="shared" si="12"/>
        <v>1</v>
      </c>
      <c r="AC70" s="62" t="b">
        <f t="shared" si="13"/>
        <v>1</v>
      </c>
    </row>
    <row r="71" ht="36" spans="1:29">
      <c r="A71" s="7" t="s">
        <v>235</v>
      </c>
      <c r="B71" s="37" t="s">
        <v>190</v>
      </c>
      <c r="C71" s="3" t="s">
        <v>303</v>
      </c>
      <c r="D71" s="38" t="s">
        <v>352</v>
      </c>
      <c r="E71" s="39" t="s">
        <v>233</v>
      </c>
      <c r="F71" s="40" t="s">
        <v>234</v>
      </c>
      <c r="G71" s="21">
        <v>24</v>
      </c>
      <c r="H71" s="21">
        <v>1200</v>
      </c>
      <c r="I71" s="21">
        <v>0</v>
      </c>
      <c r="J71" s="21">
        <v>0</v>
      </c>
      <c r="K71" s="21" t="s">
        <v>305</v>
      </c>
      <c r="L71" s="3" t="s">
        <v>306</v>
      </c>
      <c r="M71" s="54">
        <v>6894907047</v>
      </c>
      <c r="N71" s="54"/>
      <c r="O71" s="43">
        <f t="shared" si="18"/>
        <v>396000</v>
      </c>
      <c r="P71" s="42">
        <v>2020.8</v>
      </c>
      <c r="Q71" s="43">
        <v>24</v>
      </c>
      <c r="R71" s="6">
        <f>80*15</f>
        <v>1200</v>
      </c>
      <c r="S71" s="43"/>
      <c r="T71" s="43"/>
      <c r="U71" s="43" t="s">
        <v>300</v>
      </c>
      <c r="V71" s="43"/>
      <c r="W71" s="43">
        <f t="shared" si="17"/>
        <v>396000</v>
      </c>
      <c r="X71" s="58" t="s">
        <v>308</v>
      </c>
      <c r="Y71" s="63" t="b">
        <f t="shared" si="19"/>
        <v>1</v>
      </c>
      <c r="Z71" s="62" t="b">
        <f t="shared" si="15"/>
        <v>1</v>
      </c>
      <c r="AA71" s="62" t="b">
        <f t="shared" si="16"/>
        <v>1</v>
      </c>
      <c r="AB71" s="62" t="b">
        <f t="shared" si="12"/>
        <v>1</v>
      </c>
      <c r="AC71" s="62" t="b">
        <f t="shared" si="13"/>
        <v>1</v>
      </c>
    </row>
    <row r="72" ht="36" spans="1:29">
      <c r="A72" s="7" t="s">
        <v>238</v>
      </c>
      <c r="B72" s="37" t="s">
        <v>190</v>
      </c>
      <c r="C72" s="3" t="s">
        <v>303</v>
      </c>
      <c r="D72" s="65">
        <v>43466</v>
      </c>
      <c r="E72" s="66" t="s">
        <v>236</v>
      </c>
      <c r="F72" s="67" t="s">
        <v>237</v>
      </c>
      <c r="G72" s="68">
        <v>12</v>
      </c>
      <c r="H72" s="69">
        <v>1050</v>
      </c>
      <c r="I72" s="69"/>
      <c r="J72" s="69"/>
      <c r="K72" s="69" t="s">
        <v>305</v>
      </c>
      <c r="L72" s="3"/>
      <c r="M72" s="3">
        <v>6805173361</v>
      </c>
      <c r="N72" s="3"/>
      <c r="O72" s="43">
        <v>346500</v>
      </c>
      <c r="P72" s="42">
        <v>2019.1</v>
      </c>
      <c r="Q72" s="43">
        <v>12</v>
      </c>
      <c r="R72" s="6">
        <f>5*10*18+10*15</f>
        <v>1050</v>
      </c>
      <c r="S72" s="43"/>
      <c r="T72" s="43"/>
      <c r="U72" s="43" t="s">
        <v>300</v>
      </c>
      <c r="V72" s="43"/>
      <c r="W72" s="43">
        <f t="shared" si="17"/>
        <v>346500</v>
      </c>
      <c r="X72" s="58" t="s">
        <v>308</v>
      </c>
      <c r="Y72" s="63" t="b">
        <f t="shared" si="19"/>
        <v>1</v>
      </c>
      <c r="Z72" s="62" t="b">
        <f t="shared" si="15"/>
        <v>1</v>
      </c>
      <c r="AA72" s="62" t="b">
        <f t="shared" si="16"/>
        <v>1</v>
      </c>
      <c r="AB72" s="62" t="b">
        <f t="shared" si="12"/>
        <v>1</v>
      </c>
      <c r="AC72" s="62" t="b">
        <f t="shared" si="13"/>
        <v>1</v>
      </c>
    </row>
    <row r="73" ht="36" spans="1:29">
      <c r="A73" s="7" t="s">
        <v>241</v>
      </c>
      <c r="B73" s="37" t="s">
        <v>190</v>
      </c>
      <c r="C73" s="3" t="s">
        <v>303</v>
      </c>
      <c r="D73" s="65">
        <v>43983</v>
      </c>
      <c r="E73" s="66" t="s">
        <v>239</v>
      </c>
      <c r="F73" s="67" t="s">
        <v>240</v>
      </c>
      <c r="G73" s="68">
        <v>12</v>
      </c>
      <c r="H73" s="69">
        <v>990</v>
      </c>
      <c r="I73" s="69"/>
      <c r="J73" s="69"/>
      <c r="K73" s="3" t="s">
        <v>305</v>
      </c>
      <c r="L73" s="79"/>
      <c r="M73" s="3">
        <v>6887372621</v>
      </c>
      <c r="N73" s="3"/>
      <c r="O73" s="43">
        <v>326700</v>
      </c>
      <c r="P73" s="42">
        <v>2020.12</v>
      </c>
      <c r="Q73" s="43">
        <v>12</v>
      </c>
      <c r="R73" s="6">
        <f>3*10*18+3*10*15</f>
        <v>990</v>
      </c>
      <c r="S73" s="43"/>
      <c r="T73" s="43"/>
      <c r="U73" s="43" t="s">
        <v>300</v>
      </c>
      <c r="V73" s="43"/>
      <c r="W73" s="43">
        <f t="shared" si="17"/>
        <v>326700</v>
      </c>
      <c r="X73" s="58" t="s">
        <v>308</v>
      </c>
      <c r="Y73" s="63" t="b">
        <f t="shared" si="19"/>
        <v>1</v>
      </c>
      <c r="Z73" s="62" t="b">
        <f t="shared" si="15"/>
        <v>1</v>
      </c>
      <c r="AA73" s="62" t="b">
        <f t="shared" si="16"/>
        <v>1</v>
      </c>
      <c r="AB73" s="62" t="b">
        <f t="shared" si="12"/>
        <v>1</v>
      </c>
      <c r="AC73" s="62" t="b">
        <f t="shared" si="13"/>
        <v>1</v>
      </c>
    </row>
    <row r="74" ht="36" spans="1:29">
      <c r="A74" s="7" t="s">
        <v>243</v>
      </c>
      <c r="B74" s="37" t="s">
        <v>190</v>
      </c>
      <c r="C74" s="3" t="s">
        <v>303</v>
      </c>
      <c r="D74" s="65">
        <v>43678</v>
      </c>
      <c r="E74" s="66" t="s">
        <v>242</v>
      </c>
      <c r="F74" s="67" t="s">
        <v>237</v>
      </c>
      <c r="G74" s="70">
        <v>4</v>
      </c>
      <c r="H74" s="71">
        <v>200</v>
      </c>
      <c r="I74" s="69"/>
      <c r="J74" s="69"/>
      <c r="K74" s="69" t="s">
        <v>305</v>
      </c>
      <c r="L74" s="3"/>
      <c r="M74" s="3">
        <v>6805173361</v>
      </c>
      <c r="N74" s="3"/>
      <c r="O74" s="43">
        <v>66000</v>
      </c>
      <c r="P74" s="42">
        <v>2019.1</v>
      </c>
      <c r="Q74" s="43">
        <v>4</v>
      </c>
      <c r="R74" s="6">
        <v>200</v>
      </c>
      <c r="S74" s="43"/>
      <c r="T74" s="43"/>
      <c r="U74" s="43" t="s">
        <v>300</v>
      </c>
      <c r="V74" s="43"/>
      <c r="W74" s="43">
        <f t="shared" si="17"/>
        <v>66000</v>
      </c>
      <c r="X74" s="58" t="s">
        <v>353</v>
      </c>
      <c r="Y74" s="63" t="b">
        <f t="shared" si="19"/>
        <v>1</v>
      </c>
      <c r="Z74" s="62" t="b">
        <f t="shared" si="15"/>
        <v>1</v>
      </c>
      <c r="AA74" s="62" t="b">
        <f t="shared" si="16"/>
        <v>1</v>
      </c>
      <c r="AB74" s="62" t="b">
        <f t="shared" si="12"/>
        <v>1</v>
      </c>
      <c r="AC74" s="62" t="b">
        <f t="shared" si="13"/>
        <v>1</v>
      </c>
    </row>
    <row r="75" ht="36" spans="1:29">
      <c r="A75" s="7" t="s">
        <v>247</v>
      </c>
      <c r="B75" s="3" t="s">
        <v>244</v>
      </c>
      <c r="C75" s="3" t="s">
        <v>303</v>
      </c>
      <c r="D75" s="19">
        <v>44044</v>
      </c>
      <c r="E75" s="66" t="s">
        <v>245</v>
      </c>
      <c r="F75" s="20" t="s">
        <v>246</v>
      </c>
      <c r="G75" s="21">
        <v>8</v>
      </c>
      <c r="H75" s="21">
        <v>480</v>
      </c>
      <c r="I75" s="21"/>
      <c r="J75" s="21"/>
      <c r="K75" s="21" t="s">
        <v>305</v>
      </c>
      <c r="L75" s="3"/>
      <c r="M75" s="3"/>
      <c r="N75" s="3"/>
      <c r="O75" s="43">
        <v>158400</v>
      </c>
      <c r="P75" s="42">
        <v>2016.12</v>
      </c>
      <c r="Q75" s="43">
        <v>8</v>
      </c>
      <c r="R75" s="6">
        <f t="shared" ref="R75:R78" si="20">8*60</f>
        <v>480</v>
      </c>
      <c r="S75" s="43"/>
      <c r="T75" s="43"/>
      <c r="U75" s="43" t="s">
        <v>300</v>
      </c>
      <c r="V75" s="43"/>
      <c r="W75" s="43">
        <f t="shared" si="17"/>
        <v>158400</v>
      </c>
      <c r="X75" s="58" t="s">
        <v>308</v>
      </c>
      <c r="Y75" s="63" t="b">
        <f t="shared" si="19"/>
        <v>1</v>
      </c>
      <c r="Z75" s="62" t="b">
        <f t="shared" si="15"/>
        <v>1</v>
      </c>
      <c r="AA75" s="62" t="b">
        <f t="shared" si="16"/>
        <v>1</v>
      </c>
      <c r="AB75" s="62" t="b">
        <f t="shared" si="12"/>
        <v>1</v>
      </c>
      <c r="AC75" s="62" t="b">
        <f t="shared" si="13"/>
        <v>1</v>
      </c>
    </row>
    <row r="76" ht="48" spans="1:29">
      <c r="A76" s="7" t="s">
        <v>250</v>
      </c>
      <c r="B76" s="3" t="s">
        <v>244</v>
      </c>
      <c r="C76" s="3" t="s">
        <v>303</v>
      </c>
      <c r="D76" s="19">
        <v>42705</v>
      </c>
      <c r="E76" s="66" t="s">
        <v>248</v>
      </c>
      <c r="F76" s="20" t="s">
        <v>249</v>
      </c>
      <c r="G76" s="21">
        <v>8</v>
      </c>
      <c r="H76" s="21">
        <v>480</v>
      </c>
      <c r="I76" s="21"/>
      <c r="J76" s="21"/>
      <c r="K76" s="21" t="s">
        <v>305</v>
      </c>
      <c r="L76" s="3"/>
      <c r="M76" s="3">
        <v>6925796660</v>
      </c>
      <c r="N76" s="3"/>
      <c r="O76" s="43">
        <v>158400</v>
      </c>
      <c r="P76" s="42">
        <v>2016.7</v>
      </c>
      <c r="Q76" s="43">
        <v>8</v>
      </c>
      <c r="R76" s="6">
        <f t="shared" si="20"/>
        <v>480</v>
      </c>
      <c r="S76" s="43"/>
      <c r="T76" s="43"/>
      <c r="U76" s="43" t="s">
        <v>300</v>
      </c>
      <c r="V76" s="43"/>
      <c r="W76" s="43">
        <f t="shared" si="17"/>
        <v>158400</v>
      </c>
      <c r="X76" s="58" t="s">
        <v>308</v>
      </c>
      <c r="Y76" s="63" t="b">
        <f t="shared" si="19"/>
        <v>1</v>
      </c>
      <c r="Z76" s="62" t="b">
        <f t="shared" si="15"/>
        <v>1</v>
      </c>
      <c r="AA76" s="62" t="b">
        <f t="shared" si="16"/>
        <v>1</v>
      </c>
      <c r="AB76" s="62" t="b">
        <f t="shared" si="12"/>
        <v>1</v>
      </c>
      <c r="AC76" s="62" t="b">
        <f t="shared" si="13"/>
        <v>1</v>
      </c>
    </row>
    <row r="77" ht="36" spans="1:29">
      <c r="A77" s="7" t="s">
        <v>253</v>
      </c>
      <c r="B77" s="3" t="s">
        <v>244</v>
      </c>
      <c r="C77" s="3" t="s">
        <v>303</v>
      </c>
      <c r="D77" s="19">
        <v>42675</v>
      </c>
      <c r="E77" s="66" t="s">
        <v>251</v>
      </c>
      <c r="F77" s="20" t="s">
        <v>252</v>
      </c>
      <c r="G77" s="21">
        <v>8</v>
      </c>
      <c r="H77" s="21">
        <v>480</v>
      </c>
      <c r="I77" s="21"/>
      <c r="J77" s="21"/>
      <c r="K77" s="21" t="s">
        <v>305</v>
      </c>
      <c r="L77" s="3"/>
      <c r="M77" s="3">
        <v>6925763958</v>
      </c>
      <c r="N77" s="3"/>
      <c r="O77" s="43">
        <v>158400</v>
      </c>
      <c r="P77" s="42">
        <v>2016.12</v>
      </c>
      <c r="Q77" s="43">
        <v>8</v>
      </c>
      <c r="R77" s="6">
        <f t="shared" si="20"/>
        <v>480</v>
      </c>
      <c r="S77" s="43"/>
      <c r="T77" s="43"/>
      <c r="U77" s="43" t="s">
        <v>300</v>
      </c>
      <c r="V77" s="43"/>
      <c r="W77" s="43">
        <f t="shared" si="17"/>
        <v>158400</v>
      </c>
      <c r="X77" s="58" t="s">
        <v>308</v>
      </c>
      <c r="Y77" s="63" t="b">
        <f t="shared" si="19"/>
        <v>1</v>
      </c>
      <c r="Z77" s="62" t="b">
        <f t="shared" si="15"/>
        <v>1</v>
      </c>
      <c r="AA77" s="62" t="b">
        <f t="shared" si="16"/>
        <v>1</v>
      </c>
      <c r="AB77" s="62" t="b">
        <f t="shared" si="12"/>
        <v>1</v>
      </c>
      <c r="AC77" s="62" t="b">
        <f t="shared" si="13"/>
        <v>1</v>
      </c>
    </row>
    <row r="78" ht="36" spans="1:29">
      <c r="A78" s="7" t="s">
        <v>255</v>
      </c>
      <c r="B78" s="3" t="s">
        <v>244</v>
      </c>
      <c r="C78" s="3" t="s">
        <v>303</v>
      </c>
      <c r="D78" s="19">
        <v>42675</v>
      </c>
      <c r="E78" s="66" t="s">
        <v>254</v>
      </c>
      <c r="F78" s="20" t="s">
        <v>252</v>
      </c>
      <c r="G78" s="69">
        <v>8</v>
      </c>
      <c r="H78" s="69">
        <v>480</v>
      </c>
      <c r="I78" s="69"/>
      <c r="J78" s="69"/>
      <c r="K78" s="69" t="s">
        <v>305</v>
      </c>
      <c r="L78" s="24"/>
      <c r="M78" s="3">
        <v>6925764746</v>
      </c>
      <c r="N78" s="3"/>
      <c r="O78" s="43">
        <v>158400</v>
      </c>
      <c r="P78" s="42">
        <v>2016.12</v>
      </c>
      <c r="Q78" s="43">
        <v>8</v>
      </c>
      <c r="R78" s="6">
        <f t="shared" si="20"/>
        <v>480</v>
      </c>
      <c r="S78" s="43"/>
      <c r="T78" s="43"/>
      <c r="U78" s="43" t="s">
        <v>300</v>
      </c>
      <c r="V78" s="43"/>
      <c r="W78" s="43">
        <f t="shared" si="17"/>
        <v>158400</v>
      </c>
      <c r="X78" s="58" t="s">
        <v>308</v>
      </c>
      <c r="Y78" s="63" t="b">
        <f t="shared" si="19"/>
        <v>1</v>
      </c>
      <c r="Z78" s="62" t="b">
        <f t="shared" si="15"/>
        <v>1</v>
      </c>
      <c r="AA78" s="62" t="b">
        <f t="shared" si="16"/>
        <v>1</v>
      </c>
      <c r="AB78" s="62" t="b">
        <f t="shared" si="12"/>
        <v>1</v>
      </c>
      <c r="AC78" s="62" t="b">
        <f t="shared" si="13"/>
        <v>1</v>
      </c>
    </row>
    <row r="79" ht="120" spans="1:29">
      <c r="A79" s="7" t="s">
        <v>259</v>
      </c>
      <c r="B79" s="3" t="s">
        <v>256</v>
      </c>
      <c r="C79" s="3" t="s">
        <v>303</v>
      </c>
      <c r="D79" s="65">
        <v>43831</v>
      </c>
      <c r="E79" s="20" t="s">
        <v>354</v>
      </c>
      <c r="F79" s="67" t="s">
        <v>258</v>
      </c>
      <c r="G79" s="68"/>
      <c r="H79" s="69"/>
      <c r="I79" s="68">
        <v>17</v>
      </c>
      <c r="J79" s="69">
        <v>119</v>
      </c>
      <c r="K79" s="24" t="s">
        <v>305</v>
      </c>
      <c r="L79" s="3"/>
      <c r="M79" s="131" t="s">
        <v>355</v>
      </c>
      <c r="N79" s="3"/>
      <c r="O79" s="43">
        <v>15470</v>
      </c>
      <c r="P79" s="42">
        <v>2019.12</v>
      </c>
      <c r="Q79" s="43"/>
      <c r="R79" s="6"/>
      <c r="S79" s="43">
        <v>17</v>
      </c>
      <c r="T79" s="43">
        <f>17*7</f>
        <v>119</v>
      </c>
      <c r="U79" s="43"/>
      <c r="V79" s="57" t="s">
        <v>301</v>
      </c>
      <c r="W79" s="43">
        <f t="shared" si="17"/>
        <v>15470</v>
      </c>
      <c r="X79" s="58" t="s">
        <v>308</v>
      </c>
      <c r="Y79" s="63" t="b">
        <f t="shared" si="19"/>
        <v>1</v>
      </c>
      <c r="Z79" s="62" t="b">
        <f t="shared" si="15"/>
        <v>1</v>
      </c>
      <c r="AA79" s="62" t="b">
        <f t="shared" si="16"/>
        <v>1</v>
      </c>
      <c r="AB79" s="62" t="b">
        <f t="shared" si="12"/>
        <v>1</v>
      </c>
      <c r="AC79" s="62" t="b">
        <f t="shared" si="13"/>
        <v>1</v>
      </c>
    </row>
    <row r="80" spans="1:29">
      <c r="A80" s="7"/>
      <c r="B80" s="22"/>
      <c r="C80" s="3"/>
      <c r="D80" s="72"/>
      <c r="E80" s="20"/>
      <c r="F80" s="67"/>
      <c r="G80" s="73">
        <f>SUM(G2:G79)</f>
        <v>659</v>
      </c>
      <c r="H80" s="73">
        <f>SUM(H2:H79)</f>
        <v>58605</v>
      </c>
      <c r="I80" s="73">
        <f>SUM(I2:I79)</f>
        <v>435</v>
      </c>
      <c r="J80" s="73">
        <f>SUM(J2:J79)</f>
        <v>3045</v>
      </c>
      <c r="K80" s="24"/>
      <c r="L80" s="3"/>
      <c r="M80" s="22"/>
      <c r="N80" s="80"/>
      <c r="O80" s="73">
        <f>SUM(O2:O79)</f>
        <v>19735500</v>
      </c>
      <c r="P80" s="42"/>
      <c r="Q80" s="73">
        <f t="shared" ref="Q80:T80" si="21">SUM(Q2:Q79)</f>
        <v>657</v>
      </c>
      <c r="R80" s="73">
        <f t="shared" si="21"/>
        <v>58410</v>
      </c>
      <c r="S80" s="73">
        <f t="shared" si="21"/>
        <v>398</v>
      </c>
      <c r="T80" s="73">
        <f t="shared" si="21"/>
        <v>2786</v>
      </c>
      <c r="U80" s="43"/>
      <c r="V80" s="57"/>
      <c r="W80" s="73">
        <f>SUM(W2:W79)</f>
        <v>19637480</v>
      </c>
      <c r="X80" s="58"/>
      <c r="Y80" s="63" t="b">
        <f t="shared" si="19"/>
        <v>0</v>
      </c>
      <c r="Z80" s="62"/>
      <c r="AA80" s="62"/>
      <c r="AB80" s="62"/>
      <c r="AC80" s="62"/>
    </row>
    <row r="81" ht="48" spans="1:29">
      <c r="A81" s="7"/>
      <c r="B81" s="3" t="s">
        <v>276</v>
      </c>
      <c r="C81" s="3" t="s">
        <v>284</v>
      </c>
      <c r="D81" s="4" t="s">
        <v>285</v>
      </c>
      <c r="E81" s="3" t="s">
        <v>4</v>
      </c>
      <c r="F81" s="3" t="s">
        <v>5</v>
      </c>
      <c r="G81" s="74" t="s">
        <v>356</v>
      </c>
      <c r="H81" s="75"/>
      <c r="I81" s="75"/>
      <c r="J81" s="81"/>
      <c r="K81" s="82" t="s">
        <v>288</v>
      </c>
      <c r="L81" s="83" t="s">
        <v>289</v>
      </c>
      <c r="M81" s="84" t="s">
        <v>290</v>
      </c>
      <c r="N81" s="85"/>
      <c r="O81" s="43"/>
      <c r="P81" s="42"/>
      <c r="Q81" s="88" t="s">
        <v>357</v>
      </c>
      <c r="R81" s="89"/>
      <c r="S81" s="89"/>
      <c r="T81" s="90"/>
      <c r="U81" s="3" t="s">
        <v>358</v>
      </c>
      <c r="V81" s="3"/>
      <c r="W81" s="43" t="s">
        <v>274</v>
      </c>
      <c r="X81" s="58"/>
      <c r="Y81" s="63" t="b">
        <f t="shared" si="19"/>
        <v>0</v>
      </c>
      <c r="Z81" s="62"/>
      <c r="AA81" s="62"/>
      <c r="AB81" s="62"/>
      <c r="AC81" s="62"/>
    </row>
    <row r="82" ht="72" spans="1:29">
      <c r="A82" s="7" t="s">
        <v>359</v>
      </c>
      <c r="B82" s="3" t="s">
        <v>260</v>
      </c>
      <c r="C82" s="3" t="s">
        <v>303</v>
      </c>
      <c r="D82" s="76">
        <v>43430</v>
      </c>
      <c r="E82" s="20" t="s">
        <v>360</v>
      </c>
      <c r="F82" s="67" t="s">
        <v>262</v>
      </c>
      <c r="G82" s="77" t="s">
        <v>361</v>
      </c>
      <c r="H82" s="78"/>
      <c r="I82" s="78"/>
      <c r="J82" s="86"/>
      <c r="K82" s="3" t="s">
        <v>305</v>
      </c>
      <c r="L82" s="3" t="s">
        <v>306</v>
      </c>
      <c r="M82" s="22" t="s">
        <v>362</v>
      </c>
      <c r="N82" s="80"/>
      <c r="O82" s="43">
        <f>2530683*15%</f>
        <v>379602.45</v>
      </c>
      <c r="P82" s="42"/>
      <c r="Q82" s="91">
        <v>2530683</v>
      </c>
      <c r="R82" s="92"/>
      <c r="S82" s="92"/>
      <c r="T82" s="93"/>
      <c r="U82" s="43"/>
      <c r="V82" s="43" t="s">
        <v>301</v>
      </c>
      <c r="W82" s="43">
        <f>Q82*15%</f>
        <v>379602.45</v>
      </c>
      <c r="X82" s="58" t="s">
        <v>308</v>
      </c>
      <c r="Y82" s="63" t="b">
        <f t="shared" si="19"/>
        <v>1</v>
      </c>
      <c r="Z82" s="62"/>
      <c r="AA82" s="62"/>
      <c r="AB82" s="62"/>
      <c r="AC82" s="62"/>
    </row>
    <row r="83" spans="1:29">
      <c r="A83" s="7"/>
      <c r="B83" s="3"/>
      <c r="C83" s="3"/>
      <c r="D83" s="4"/>
      <c r="E83" s="3"/>
      <c r="F83" s="3"/>
      <c r="G83" s="3">
        <f t="shared" ref="G83:J83" si="22">SUM(G4:G82)</f>
        <v>1318</v>
      </c>
      <c r="H83" s="3">
        <f t="shared" si="22"/>
        <v>117210</v>
      </c>
      <c r="I83" s="3">
        <f t="shared" si="22"/>
        <v>870</v>
      </c>
      <c r="J83" s="3">
        <f t="shared" si="22"/>
        <v>6090</v>
      </c>
      <c r="K83" s="3"/>
      <c r="L83" s="3"/>
      <c r="M83" s="3"/>
      <c r="N83" s="3"/>
      <c r="O83" s="87">
        <f>O80+O82</f>
        <v>20115102.45</v>
      </c>
      <c r="P83" s="42"/>
      <c r="Q83" s="22"/>
      <c r="R83" s="94"/>
      <c r="S83" s="94"/>
      <c r="T83" s="80"/>
      <c r="U83" s="43"/>
      <c r="V83" s="43"/>
      <c r="W83" s="87">
        <f>W80+W82</f>
        <v>20017082.45</v>
      </c>
      <c r="X83" s="95"/>
      <c r="Y83" s="63"/>
      <c r="Z83" s="62"/>
      <c r="AA83" s="62"/>
      <c r="AB83" s="62"/>
      <c r="AC83" s="62"/>
    </row>
  </sheetData>
  <autoFilter ref="A3:AF83">
    <extLst/>
  </autoFilter>
  <mergeCells count="9">
    <mergeCell ref="A1:X1"/>
    <mergeCell ref="G81:J81"/>
    <mergeCell ref="M81:N81"/>
    <mergeCell ref="Q81:T81"/>
    <mergeCell ref="U81:V81"/>
    <mergeCell ref="G82:J82"/>
    <mergeCell ref="M82:N82"/>
    <mergeCell ref="Q82:T82"/>
    <mergeCell ref="Q83:T8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C h a i n s   s : r e f = " Q 5 "   r g b C l r = " F F 0 0 0 0 " > < u n r e s o l v e d > < c o m m e n t C h a i n   c h a i n I d = " 2 7 e a 6 b b 3 4 9 9 b a 9 9 4 5 6 f 9 7 9 1 3 4 8 d e 5 8 d 1 3 6 c f 4 4 3 8 " > < i t e m   i d = " b 1 c f b 3 6 d 9 0 8 9 6 5 9 c 7 6 e e a b b 7 0 0 1 1 4 4 0 7 7 9 3 9 f a e 5 "   u s e r I D = " 7 4 4 3 2 5 2 4 5 "   u s e r N a m e = "  _�]"   d a t e T i m e = " 2 0 2 3 - 0 8 - 1 5 T 0 7 : 5 9 : 3 4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6 "   r g b C l r = " F F 0 0 0 0 " > < u n r e s o l v e d > < c o m m e n t C h a i n   c h a i n I d = " 7 0 9 3 d 9 3 2 8 2 8 5 0 b a 0 e f 0 e 3 1 a 2 1 c f a 5 7 6 a c 5 9 3 c 2 1 f " > < i t e m   i d = " 7 d 5 6 c a 5 b 8 d b e 2 3 c 4 0 2 3 8 d 0 c b 1 d 4 8 6 b e 2 7 4 6 f 8 b 6 3 "   u s e r I D = " 9 6 1 2 8 5 3 4 4 "   u s e r N a m e = " �yfh"   d a t e T i m e = " 2 0 2 3 - 0 8 - 1 5 T 0 8 : 0 3 : 4 8 "   i s N o r m a l = " 0 " > < s : t e x t > < s : r > < s : t   x m l : s p a c e = " p r e s e r v e " > �OncON�c�O�O5u�e��h�< / s : t > < / s : r > < / s : t e x t > < / i t e m > < i t e m   i d = " b 1 c 8 d f 5 7 c 2 b c 3 2 5 5 4 f d d 9 8 1 b 0 d 5 b e b 9 9 2 b b 2 f a 0 1 "   u s e r I D = " 9 6 8 3 6 8 8 9 2 "   u s e r N a m e = " k a n o "   d a t e T i m e = " 2 0 2 3 - 0 8 - 1 5 T 0 8 : 3 4 : 4 9 "   i s N o r m a l = " 0 " > < s : t e x t > < s : r > < s : t   x m l : s p a c e = " p r e s e r v e " > �]z�z�]�bJT>f:y�z�]�eg:N2 0 2 0 . 3 < / s : t > < / s : r > < / s : t e x t > < / i t e m > < / c o m m e n t C h a i n > < / u n r e s o l v e d > < r e s o l v e d / > < / c o m m e n t C h a i n s > < c o m m e n t C h a i n s   s : r e f = " Q 7 "   r g b C l r = " F F 0 0 0 0 " > < u n r e s o l v e d > < c o m m e n t C h a i n   c h a i n I d = " b 4 9 8 6 6 5 3 6 6 a 8 3 6 d d b 7 3 3 c e 9 8 9 f 8 6 e d a 4 5 1 9 3 e 2 c b " > < i t e m   i d = " 4 f f 3 9 9 e 7 b e 4 5 2 f 3 0 6 e d 2 7 d 2 f 2 1 2 b 3 6 a 8 6 a 5 2 a 2 5 8 "   u s e r I D = " 9 6 1 2 8 5 3 4 4 "   u s e r N a m e = " �yfh"   d a t e T i m e = " 2 0 2 3 - 0 8 - 1 5 T 0 8 : 0 4 : 0 4 "   i s N o r m a l = " 0 " > < s : t e x t > < s : r > < s : t   x m l : s p a c e = " p r e s e r v e " > �OncON�c�O�O5u�e��h�< / s : t > < / s : r > < / s : t e x t > < / i t e m > < i t e m   i d = " 2 1 a b 5 6 0 3 f a d c d 3 1 2 7 a 2 5 c 2 8 2 6 0 4 4 2 7 f c 9 1 6 8 9 b 5 e "   u s e r I D = " 9 6 8 3 6 8 8 9 2 "   u s e r N a m e = " k a n o "   d a t e T i m e = " 2 0 2 3 - 0 8 - 1 5 T 0 8 : 3 5 : 4 9 "   i s N o r m a l = " 0 " > < s : t e x t > < s : r > < s : t   x m l : s p a c e = " p r e s e r v e " > �]z�z�]�bJT>f:y�z�]�eg:N2 0 2 0 . 3 < / s : t > < / s : r > < / s : t e x t > < / i t e m > < / c o m m e n t C h a i n > < / u n r e s o l v e d > < r e s o l v e d / > < / c o m m e n t C h a i n s > < c o m m e n t C h a i n s   s : r e f = " Q 8 "   r g b C l r = " F F 0 0 0 0 " > < u n r e s o l v e d > < c o m m e n t C h a i n   c h a i n I d = " 0 9 6 c 6 d d c 1 5 5 3 3 e 6 6 a 8 7 3 b a e 1 d 5 4 7 f 3 e 4 2 d f 8 4 4 3 7 " > < i t e m   i d = " a d 4 7 b c f 7 8 9 6 f 5 1 b e 6 c 5 2 e 7 8 3 6 b 6 2 2 1 6 5 b a b 8 2 a 3 3 "   u s e r I D = " 9 6 1 2 8 5 3 4 4 "   u s e r N a m e = " �yfh"   d a t e T i m e = " 2 0 2 3 - 0 8 - 1 5 T 0 8 : 0 4 : 1 1 "   i s N o r m a l = " 0 " > < s : t e x t > < s : r > < s : t   x m l : s p a c e = " p r e s e r v e " > �OncON�c�O�O5u�e��h�< / s : t > < / s : r > < / s : t e x t > < / i t e m > < i t e m   i d = " 2 1 0 9 3 d f 4 1 9 8 5 8 f b 5 8 7 0 d 2 6 7 f 6 8 a 2 c 6 0 a 3 1 8 1 b e 6 3 "   u s e r I D = " 9 6 8 3 6 8 8 9 2 "   u s e r N a m e = " k a n o "   d a t e T i m e = " 2 0 2 3 - 0 8 - 1 5 T 0 8 : 3 6 : 2 7 "   i s N o r m a l = " 0 " > < s : t e x t > < s : r > < s : t   x m l : s p a c e = " p r e s e r v e " > �]z�z�]�bJT>f:y�z�]�eg:N2 0 2 0 . 1 1 < / s : t > < / s : r > < / s : t e x t > < / i t e m > < / c o m m e n t C h a i n > < / u n r e s o l v e d > < r e s o l v e d / > < / c o m m e n t C h a i n s > < c o m m e n t C h a i n s   s : r e f = " Q 9 "   r g b C l r = " F F 0 0 0 0 " > < u n r e s o l v e d > < c o m m e n t C h a i n   c h a i n I d = " 7 9 3 a a 5 d d 6 5 7 c 9 c 1 0 e 2 9 c d 5 f e 4 0 a 9 8 3 1 0 c 3 6 0 3 9 4 b " > < i t e m   i d = " 9 0 1 c a 2 0 d 3 2 a 4 a a d c 4 8 1 2 2 6 4 2 1 9 c f b 7 7 8 5 f 2 b 5 c a d "   u s e r I D = " 9 6 1 2 8 5 3 4 4 "   u s e r N a m e = " �yfh"   d a t e T i m e = " 2 0 2 3 - 0 8 - 1 5 T 0 8 : 0 4 : 1 8 "   i s N o r m a l = " 0 " > < s : t e x t > < s : r > < s : t   x m l : s p a c e = " p r e s e r v e " > �OncON�c�O�O5u�e��h�< / s : t > < / s : r > < / s : t e x t > < / i t e m > < i t e m   i d = " b 9 d 4 e c 8 1 8 a 0 8 0 3 c 6 c a 4 3 3 5 6 0 f d c 3 7 3 7 2 7 3 1 0 3 0 6 1 "   u s e r I D = " 9 6 8 3 6 8 8 9 2 "   u s e r N a m e = " k a n o "   d a t e T i m e = " 2 0 2 3 - 0 8 - 1 5 T 0 8 : 3 6 : 3 7 "   i s N o r m a l = " 0 " > < s : t e x t > < s : r > < s : t   x m l : s p a c e = " p r e s e r v e " > �]z�z�]�bJT>f:y�z�]�eg:N2 0 2 0 . 1 1 < / s : t > < / s : r > < / s : t e x t > < / i t e m > < / c o m m e n t C h a i n > < / u n r e s o l v e d > < r e s o l v e d / > < / c o m m e n t C h a i n s > < c o m m e n t C h a i n s   s : r e f = " Q 1 0 "   r g b C l r = " F F 0 0 0 0 " > < u n r e s o l v e d > < c o m m e n t C h a i n   c h a i n I d = " 9 5 8 4 b 2 5 9 3 f 2 5 7 8 f f a 6 e 5 f 6 2 3 5 0 7 2 5 7 0 5 2 3 b a 0 c 2 0 " > < i t e m   i d = " 0 4 c 3 d c 4 b 4 c e c 3 9 c 5 c a d d 8 5 c 7 3 1 3 f c 6 e 6 f 4 9 4 8 2 d c "   u s e r I D = " 9 6 1 2 8 5 3 4 4 "   u s e r N a m e = " �yfh"   d a t e T i m e = " 2 0 2 3 - 0 8 - 1 5 T 0 8 : 0 4 : 2 5 "   i s N o r m a l = " 0 " > < s : t e x t > < s : r > < s : t   x m l : s p a c e = " p r e s e r v e " > �OncON�c�O�O5u�e��h�< / s : t > < / s : r > < / s : t e x t > < / i t e m > < i t e m   i d = " 1 5 b 0 6 a 6 2 c d c 5 7 3 0 0 e 3 4 8 8 7 a 6 6 d 0 0 1 4 d 1 9 2 a b 7 f f d "   u s e r I D = " 9 6 8 3 6 8 8 9 2 "   u s e r N a m e = " k a n o "   d a t e T i m e = " 2 0 2 3 - 0 8 - 1 5 T 0 8 : 3 6 : 4 7 "   i s N o r m a l = " 0 " > < s : t e x t > < s : r > < s : t   x m l : s p a c e = " p r e s e r v e " > �]z�z�]�bJT>f:y�z�]�eg:N2 0 2 0 . 1 1 < / s : t > < / s : r > < / s : t e x t > < / i t e m > < / c o m m e n t C h a i n > < / u n r e s o l v e d > < r e s o l v e d / > < / c o m m e n t C h a i n s > < c o m m e n t C h a i n s   s : r e f = " Q 1 1 "   r g b C l r = " F F 0 0 0 0 " > < u n r e s o l v e d > < c o m m e n t C h a i n   c h a i n I d = " 8 c 2 8 c 2 5 1 6 7 3 5 0 8 8 a 3 0 5 e 0 0 7 b a a b b c 2 b a f 9 d 0 0 7 3 3 " > < i t e m   i d = " 3 c c 5 2 c 1 6 2 4 d 0 b a 6 7 0 a 3 1 6 2 7 d f a 0 5 3 2 c 7 e 4 a 5 5 7 f 1 "   u s e r I D = " 9 6 1 2 8 5 3 4 4 "   u s e r N a m e = " �yfh"   d a t e T i m e = " 2 0 2 3 - 0 8 - 1 5 T 0 8 : 0 4 : 3 2 "   i s N o r m a l = " 0 " > < s : t e x t > < s : r > < s : t   x m l : s p a c e = " p r e s e r v e " > �OncON�c�O�O5u�e��h�< / s : t > < / s : r > < / s : t e x t > < / i t e m > < i t e m   i d = " f 7 6 4 7 f 1 d 3 5 2 c 4 2 4 4 e a c 5 a f d 8 d 5 9 9 5 2 a c e 9 1 2 c c d 1 "   u s e r I D = " 9 6 8 3 6 8 8 9 2 "   u s e r N a m e = " k a n o "   d a t e T i m e = " 2 0 2 3 - 0 8 - 1 5 T 0 8 : 5 8 : 1 5 "   i s N o r m a l = " 0 " > < s : t e x t > < s : r > < s : t   x m l : s p a c e = " p r e s e r v e " > �]z�z�]�bJT>f:y�z�]�eg:N2 0 2 0 . 1 2 < / s : t > < / s : r > < / s : t e x t > < / i t e m > < / c o m m e n t C h a i n > < / u n r e s o l v e d > < r e s o l v e d / > < / c o m m e n t C h a i n s > < c o m m e n t C h a i n s   s : r e f = " Q 1 2 "   r g b C l r = " F F 0 0 0 0 " > < u n r e s o l v e d > < c o m m e n t C h a i n   c h a i n I d = " 9 9 1 9 f 6 f 1 7 8 a f 1 4 9 c 2 a d 6 b e e 5 e 5 a 7 2 a 2 5 9 4 9 2 f f 3 8 " > < i t e m   i d = " f 7 5 1 e 2 f 6 e 4 9 6 6 b 6 0 c b 8 a d 6 7 1 d 8 f a 5 a 3 4 e e 9 9 8 8 d b "   u s e r I D = " 9 6 1 2 8 5 3 4 4 "   u s e r N a m e = " �yfh"   d a t e T i m e = " 2 0 2 3 - 0 8 - 1 5 T 0 8 : 0 4 : 3 7 "   i s N o r m a l = " 0 " > < s : t e x t > < s : r > < s : t   x m l : s p a c e = " p r e s e r v e " > �OncON�c�O�O5u�e��h�< / s : t > < / s : r > < / s : t e x t > < / i t e m > < i t e m   i d = " 7 2 6 7 1 1 3 c 9 2 d 2 3 e 9 1 5 8 2 a a f b 0 8 9 1 a e e 0 1 9 6 d 4 e c 1 4 "   u s e r I D = " 9 6 8 3 6 8 8 9 2 "   u s e r N a m e = " k a n o "   d a t e T i m e = " 2 0 2 3 - 0 8 - 1 5 T 0 8 : 3 7 : 1 1 "   i s N o r m a l = " 0 " > < s : t e x t > < s : r > < s : t   x m l : s p a c e = " p r e s e r v e " > �]z�z�]�bJT>f:y�z�]�eg:N2 0 2 0 . 1 2 < / s : t > < / s : r > < / s : t e x t > < / i t e m > < / c o m m e n t C h a i n > < / u n r e s o l v e d > < r e s o l v e d / > < / c o m m e n t C h a i n s > < c o m m e n t C h a i n s   s : r e f = " Q 1 3 "   r g b C l r = " F F 0 0 0 0 " > < u n r e s o l v e d > < c o m m e n t C h a i n   c h a i n I d = " c 9 9 5 4 c 5 f 7 a 5 e 9 0 2 a f 0 4 5 0 b 1 0 b d e 0 1 4 6 8 7 1 4 0 a 5 1 4 " > < i t e m   i d = " 6 d e 1 4 7 1 0 4 a d 3 f d 4 3 b d a 6 9 0 2 3 0 4 a c 2 d 2 9 5 7 f 5 e 9 9 b "   u s e r I D = " 9 6 1 2 8 5 3 4 4 "   u s e r N a m e = " �yfh"   d a t e T i m e = " 2 0 2 3 - 0 8 - 1 5 T 0 8 : 0 4 : 4 1 "   i s N o r m a l = " 0 " > < s : t e x t > < s : r > < s : t   x m l : s p a c e = " p r e s e r v e " > �OncON�c�O�O5u�e��h�< / s : t > < / s : r > < / s : t e x t > < / i t e m > < i t e m   i d = " 2 d 1 2 4 c 7 6 9 7 c a 4 7 e c 9 4 b b 9 7 0 c a 4 6 f a 6 4 7 1 d 9 f a c 0 4 "   u s e r I D = " 9 6 8 3 6 8 8 9 2 "   u s e r N a m e = " k a n o "   d a t e T i m e = " 2 0 2 3 - 0 8 - 1 5 T 0 8 : 3 8 : 0 6 "   i s N o r m a l = " 0 " > < s : t e x t > < s : r > < s : t   x m l : s p a c e = " p r e s e r v e " > �]z�z�]�bJT>f:y�z�]�eg:N2 0 2 0 . 1 2 < / s : t > < / s : r > < / s : t e x t > < / i t e m > < / c o m m e n t C h a i n > < / u n r e s o l v e d > < r e s o l v e d / > < / c o m m e n t C h a i n s > < c o m m e n t C h a i n s   s : r e f = " Q 1 4 "   r g b C l r = " F F 0 0 0 0 " > < u n r e s o l v e d > < c o m m e n t C h a i n   c h a i n I d = " 3 a e 7 1 8 e d 3 9 0 e 7 0 9 6 7 4 2 c d e a 3 3 9 b a e d d 1 1 b d 1 2 6 0 b " > < i t e m   i d = " d a 6 2 d 1 d 0 d 9 0 9 1 5 5 3 e e c f a a d f b b 7 a 7 c 1 e 4 4 1 5 2 a 8 8 "   u s e r I D = " 9 6 1 2 8 5 3 4 4 "   u s e r N a m e = " �yfh"   d a t e T i m e = " 2 0 2 3 - 0 8 - 1 5 T 0 8 : 0 4 : 4 9 "   i s N o r m a l = " 0 " > < s : t e x t > < s : r > < s : t   x m l : s p a c e = " p r e s e r v e " > �OncON�c�O�O5u�e��h�< / s : t > < / s : r > < / s : t e x t > < / i t e m > < i t e m   i d = " 9 2 7 5 b f 9 2 a 8 3 a 4 8 1 4 1 e 0 3 5 c d 1 b 3 4 5 c c 6 3 9 c 5 6 a f 4 a "   u s e r I D = " 9 6 8 3 6 8 8 9 2 "   u s e r N a m e = " k a n o "   d a t e T i m e = " 2 0 2 3 - 0 8 - 1 5 T 0 8 : 3 9 : 4 1 "   i s N o r m a l = " 0 " > < s : t e x t > < s : r > < s : t   x m l : s p a c e = " p r e s e r v e " > �]z�z�]�bJT>f:y�z�]�eg:N2 0 2 0 . 1 2   < / s : t > < / s : r > < / s : t e x t > < / i t e m > < / c o m m e n t C h a i n > < / u n r e s o l v e d > < r e s o l v e d / > < / c o m m e n t C h a i n s > < c o m m e n t C h a i n s   s : r e f = " Q 1 5 "   r g b C l r = " F F 0 0 0 0 " > < u n r e s o l v e d > < c o m m e n t C h a i n   c h a i n I d = " 2 4 9 5 3 f c e c 9 3 4 e a e b 1 8 3 3 d 4 0 9 1 b 7 2 6 9 8 f 0 7 4 c e 8 0 3 " > < i t e m   i d = " c 6 6 a 2 e 7 f a d 7 7 c 5 f 8 c a f 9 a 6 c 4 7 1 7 d 4 a c 1 2 e 2 0 8 4 1 0 "   u s e r I D = " 9 6 1 2 8 5 3 4 4 "   u s e r N a m e = " �yfh"   d a t e T i m e = " 2 0 2 3 - 0 8 - 1 5 T 0 8 : 0 4 : 5 3 "   i s N o r m a l = " 0 " > < s : t e x t > < s : r > < s : t   x m l : s p a c e = " p r e s e r v e " > �OncON�c�O�O5u�e��h�< / s : t > < / s : r > < / s : t e x t > < / i t e m > < i t e m   i d = " 0 1 b e f 3 f 5 9 7 8 c 8 4 9 7 7 0 7 6 d 0 9 4 9 f 3 8 2 3 1 0 6 4 1 6 a c 8 b "   u s e r I D = " 9 6 8 3 6 8 8 9 2 "   u s e r N a m e = " k a n o "   d a t e T i m e = " 2 0 2 3 - 0 8 - 1 5 T 0 8 : 4 0 : 1 8 "   i s N o r m a l = " 0 " > < s : t e x t > < s : r > < s : t   x m l : s p a c e = " p r e s e r v e " > �]z�z�]�bJT>f:y�z�]�eg:N2 0 2 0 . 1 2 < / s : t > < / s : r > < / s : t e x t > < / i t e m > < / c o m m e n t C h a i n > < / u n r e s o l v e d > < r e s o l v e d / > < / c o m m e n t C h a i n s > < c o m m e n t C h a i n s   s : r e f = " Q 1 6 "   r g b C l r = " F F 0 0 0 0 " > < u n r e s o l v e d > < c o m m e n t C h a i n   c h a i n I d = " 4 c 0 b d 4 e 6 9 9 f 3 c 0 a c 9 1 1 1 e a c 6 b 6 a 7 2 a 4 0 f 3 5 b f 8 6 c " > < i t e m   i d = " 7 c 1 3 a c a 5 1 6 7 e d 2 7 5 9 1 2 7 3 a 2 8 1 e c 2 4 d e 2 6 5 0 8 3 3 7 5 "   u s e r I D = " 9 6 1 2 8 5 3 4 4 "   u s e r N a m e = " �yfh"   d a t e T i m e = " 2 0 2 3 - 0 8 - 1 5 T 0 8 : 0 4 : 5 7 "   i s N o r m a l = " 0 " > < s : t e x t > < s : r > < s : t   x m l : s p a c e = " p r e s e r v e " > �OncON�c�O�O5u�e��h�< / s : t > < / s : r > < / s : t e x t > < / i t e m > < i t e m   i d = " b c d b f 8 0 6 1 2 5 b 1 6 6 e f e 3 8 b 5 c d e 8 6 f a d 3 2 c 1 3 4 d f f b "   u s e r I D = " 9 6 8 3 6 8 8 9 2 "   u s e r N a m e = " k a n o "   d a t e T i m e = " 2 0 2 3 - 0 8 - 1 5 T 0 8 : 4 0 : 4 6 "   i s N o r m a l = " 0 " > < s : t e x t > < s : r > < s : t   x m l : s p a c e = " p r e s e r v e " > �]z�z�]�bJT>f:y�z�]�eg:N2 0 2 0 . 1 2 < / s : t > < / s : r > < / s : t e x t > < / i t e m > < / c o m m e n t C h a i n > < / u n r e s o l v e d > < r e s o l v e d / > < / c o m m e n t C h a i n s > < c o m m e n t C h a i n s   s : r e f = " Q 1 7 "   r g b C l r = " F F 0 0 0 0 " > < u n r e s o l v e d > < c o m m e n t C h a i n   c h a i n I d = " 4 6 b 3 a 6 0 b 0 e 7 a b 5 a c 8 4 d 8 3 f 7 3 2 7 b e 4 8 5 0 7 2 a 8 8 d 4 0 " > < i t e m   i d = " 6 0 4 a a 2 a b 1 6 2 e a 6 0 6 e 8 a a 4 9 2 6 c 8 e f 6 d c 3 e 1 7 4 c b 5 4 "   u s e r I D = " 9 6 1 2 8 5 3 4 4 "   u s e r N a m e = " �yfh"   d a t e T i m e = " 2 0 2 3 - 0 8 - 1 5 T 0 7 : 5 3 : 4 1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1 8 "   r g b C l r = " F F 0 0 0 0 " > < u n r e s o l v e d > < c o m m e n t C h a i n   c h a i n I d = " f 7 3 2 b 3 3 d 6 7 d f e 3 b 0 e a f 1 1 5 3 d c 8 a b 6 b e c 3 9 6 1 f c c a " > < i t e m   i d = " 7 a a d f a 1 2 a c 5 5 8 6 7 4 e 9 e c 9 f 6 5 b 4 6 d 1 9 0 3 0 6 d 5 b f 7 c "   u s e r I D = " 9 6 1 2 8 5 3 4 4 "   u s e r N a m e = " �yfh"   d a t e T i m e = " 2 0 2 3 - 0 8 - 1 5 T 0 7 : 5 3 : 4 7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1 9 "   r g b C l r = " F F 0 0 0 0 " > < u n r e s o l v e d > < c o m m e n t C h a i n   c h a i n I d = " 3 d 8 7 7 8 7 8 1 d 0 6 e 4 c b 2 d 5 d 9 1 8 e 2 3 9 6 7 8 7 9 0 9 a a 4 f 3 5 " > < i t e m   i d = " 9 a e f 4 9 5 2 0 6 f a 6 4 4 6 c 2 f a 7 9 b 1 8 8 f 1 0 3 1 d f 7 d e a 3 c 4 "   u s e r I D = " 9 6 1 2 8 5 3 4 4 "   u s e r N a m e = " �yfh"   d a t e T i m e = " 2 0 2 3 - 0 8 - 1 5 T 0 8 : 5 7 : 0 2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2 0 "   r g b C l r = " F F 0 0 0 0 " > < u n r e s o l v e d > < c o m m e n t C h a i n   c h a i n I d = " 8 1 8 0 a f 3 f 0 6 d 1 2 d 8 6 2 a c 5 1 d 7 7 c 2 4 c a f 4 c e f c b c 5 f 3 " > < i t e m   i d = " c 0 d 7 0 8 e 7 7 c 6 c c 3 e 1 c b 1 9 f c 2 a 3 0 8 c 8 a 2 6 9 4 4 1 b 2 b 9 "   u s e r I D = " 7 4 4 3 2 5 2 4 5 "   u s e r N a m e = "  _�]"   d a t e T i m e = " 2 0 2 3 - 0 8 - 1 5 T 0 9 : 0 6 : 0 3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2 1 "   r g b C l r = " F F 0 0 0 0 " > < u n r e s o l v e d > < c o m m e n t C h a i n   c h a i n I d = " f d a 3 b 5 0 9 d a f d c 9 d a 2 c 4 3 d 8 0 e b 7 7 d 6 4 e d 0 f e 9 1 b b 8 " > < i t e m   i d = " 9 0 4 d 1 1 3 c 6 a 2 5 f 9 e 9 0 9 a a c d 3 e 1 2 4 8 f 3 b b 5 0 3 5 2 2 b f "   u s e r I D = " 9 6 1 2 8 5 3 4 4 "   u s e r N a m e = " �yfh"   d a t e T i m e = " 2 0 2 3 - 0 8 - 1 5 T 0 8 : 5 8 : 3 7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2 2 "   r g b C l r = " F F 0 0 0 0 " > < u n r e s o l v e d > < c o m m e n t C h a i n   c h a i n I d = " d 6 c d 3 d c e b a 2 5 4 6 e 3 7 f 4 4 8 4 2 9 5 2 a 8 5 4 9 b 5 b 9 7 e c 9 9 " > < i t e m   i d = " c 9 c 0 3 e 6 1 8 7 9 f 2 f 0 a 3 4 c b 0 7 9 5 6 e 0 b 7 0 c 7 b a c f f f 1 2 "   u s e r I D = " 7 5 3 6 3 9 0 0 3 "   u s e r N a m e = " S m i l e Pl"   d a t e T i m e = " 2 0 2 3 - 0 8 - 1 5 T 0 9 : 0 4 : 4 4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2 3 "   r g b C l r = " F F 0 0 0 0 " > < u n r e s o l v e d > < c o m m e n t C h a i n   c h a i n I d = " d e a 4 d c a 0 2 8 3 1 b f 3 0 f f 3 d 3 3 a 7 6 e e 0 9 1 0 b c f 7 6 2 d a 0 " > < i t e m   i d = " b c 1 2 e f e a 7 3 0 1 7 9 d 5 8 5 5 d 0 4 3 b 8 3 e 5 b 5 b 5 b 7 d 9 7 4 9 2 "   u s e r I D = " 7 5 3 6 3 9 0 0 3 "   u s e r N a m e = " S m i l e Pl"   d a t e T i m e = " 2 0 2 3 - 0 8 - 1 5 T 0 9 : 0 4 : 5 0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2 4 "   r g b C l r = " F F 0 0 0 0 " > < u n r e s o l v e d > < c o m m e n t C h a i n   c h a i n I d = " 6 4 2 6 2 7 0 f 0 9 5 9 4 b a d d 4 7 6 a 1 f 8 d 8 3 5 5 f 7 6 f 7 3 a c 1 2 5 " > < i t e m   i d = " 1 b f d 5 b f 6 4 4 5 7 f 1 5 5 1 5 0 b 3 9 f 2 4 9 c d b d c d a b d b c 9 3 c "   u s e r I D = " 7 5 3 6 3 9 0 0 3 "   u s e r N a m e = " S m i l e Pl"   d a t e T i m e = " 2 0 2 3 - 0 8 - 1 5 T 0 9 : 0 5 : 5 5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2 5 "   r g b C l r = " F F 0 0 0 0 " > < u n r e s o l v e d > < c o m m e n t C h a i n   c h a i n I d = " 7 7 7 5 9 4 a 0 c 0 8 5 8 e 5 4 d 1 1 8 8 0 f 9 4 4 1 5 7 2 2 e a 1 3 1 5 d 5 b " > < i t e m   i d = " 6 5 3 d c c d f 5 b f 2 8 8 9 e f 7 5 9 c 9 0 4 0 c a 7 b 6 d f 3 8 4 e a 8 1 1 "   u s e r I D = " 7 5 3 6 3 9 0 0 3 "   u s e r N a m e = " S m i l e Pl"   d a t e T i m e = " 2 0 2 3 - 0 8 - 1 5 T 0 9 : 0 6 : 0 7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2 7 "   r g b C l r = " F F 0 0 0 0 " > < u n r e s o l v e d > < c o m m e n t C h a i n   c h a i n I d = " 5 d e a a c a 1 0 f 4 8 5 4 4 e 7 e e 8 c 8 9 1 7 d e 2 5 7 5 8 f 3 4 4 e 6 a 9 " > < i t e m   i d = " 8 9 8 4 7 5 3 f 7 6 c f e c 3 a 8 a 2 d 9 c 2 d c 3 3 c 1 4 9 6 a 2 d 7 b 5 3 4 "   u s e r I D = " 7 5 3 6 3 9 0 0 3 "   u s e r N a m e = " S m i l e Pl"   d a t e T i m e = " 2 0 2 3 - 0 8 - 1 5 T 0 9 : 0 6 : 1 9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2 8 "   r g b C l r = " F F 0 0 0 0 " > < u n r e s o l v e d > < c o m m e n t C h a i n   c h a i n I d = " 6 7 0 c 0 e c 3 5 5 1 3 d b b 0 c a 8 e 3 2 3 4 8 a c 5 7 7 d b 2 8 0 1 3 9 9 7 " > < i t e m   i d = " e a 1 c e 3 c 5 d 3 a b b c f 6 1 1 2 2 2 a d 7 3 2 0 0 7 6 4 8 8 e e f c e 9 d "   u s e r I D = " 7 5 3 6 3 9 0 0 3 "   u s e r N a m e = " S m i l e Pl"   d a t e T i m e = " 2 0 2 3 - 0 8 - 1 5 T 0 9 : 0 5 : 3 4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3 0 "   r g b C l r = " F F 0 0 0 0 " > < u n r e s o l v e d > < c o m m e n t C h a i n   c h a i n I d = " b 8 a a d d b 9 7 a 1 0 5 a f 3 9 f d 3 1 f 3 d 7 9 7 d b c 5 0 f e 9 6 9 8 2 b " > < i t e m   i d = " 8 4 9 5 3 7 f c 4 2 2 8 8 4 2 e 5 6 8 1 c 1 4 9 7 0 9 c d d d 1 8 9 8 7 0 4 d 1 "   u s e r I D = " 7 5 3 6 3 9 0 0 3 "   u s e r N a m e = " S m i l e Pl"   d a t e T i m e = " 2 0 2 3 - 0 8 - 1 5 T 0 9 : 0 6 : 3 3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3 1 "   r g b C l r = " F F 0 0 0 0 " > < u n r e s o l v e d > < c o m m e n t C h a i n   c h a i n I d = " 0 0 1 3 1 d a b 1 3 7 d d 2 a d 2 e 4 1 0 7 6 1 a e 2 b 8 7 6 e 2 5 9 2 a 2 e 9 " > < i t e m   i d = " 6 a 4 5 4 0 9 8 6 7 2 a 1 c 6 2 7 b c b c 4 5 1 8 4 2 b 9 5 0 d e e 8 5 b 6 2 e "   u s e r I D = " 7 5 3 6 3 9 0 0 3 "   u s e r N a m e = " S m i l e Pl"   d a t e T i m e = " 2 0 2 3 - 0 8 - 1 6 T 0 2 : 3 9 : 0 5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3 2 "   r g b C l r = " F F 0 0 0 0 " > < u n r e s o l v e d > < c o m m e n t C h a i n   c h a i n I d = " f 5 c 7 d 4 f a 4 3 5 2 c 7 6 b 2 8 6 4 0 d a 1 2 8 0 a 9 6 6 a 6 5 a 8 7 9 7 6 " > < i t e m   i d = " 2 8 9 4 5 1 7 0 b 8 4 7 0 2 5 2 0 1 9 0 7 b f 5 a 6 a d 4 5 d 8 8 e 8 1 9 3 a 4 "   u s e r I D = " 7 5 3 6 3 9 0 0 3 "   u s e r N a m e = " S m i l e Pl"   d a t e T i m e = " 2 0 2 3 - 0 8 - 1 6 T 0 2 : 3 6 : 4 8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3 3 "   r g b C l r = " F F 0 0 0 0 " > < u n r e s o l v e d > < c o m m e n t C h a i n   c h a i n I d = " 7 e a 3 e 4 9 4 8 7 3 3 1 0 5 6 8 2 d 7 9 f c 8 5 8 7 4 8 0 5 d 9 b c 1 5 1 4 c " > < i t e m   i d = " 2 5 2 8 a 8 4 f 4 6 a 2 c 6 5 0 6 2 e d 8 7 a 9 6 4 8 0 7 a f 1 3 6 f 4 2 0 3 4 "   u s e r I D = " 7 5 3 6 3 9 0 0 3 "   u s e r N a m e = " S m i l e Pl"   d a t e T i m e = " 2 0 2 3 - 0 8 - 1 6 T 0 2 : 3 7 : 4 8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3 4 "   r g b C l r = " F F 0 0 0 0 " > < u n r e s o l v e d > < c o m m e n t C h a i n   c h a i n I d = " e 6 f e d d 6 8 f a 1 7 a 9 b 8 3 8 3 d 8 e 3 e d d 6 f 6 1 9 4 9 9 5 1 3 9 d e " > < i t e m   i d = " 7 f 6 e 3 e 9 c 5 8 5 c f b 2 c b 2 5 4 4 b 8 c b 1 0 e 5 8 5 d c 6 8 f b e a 0 "   u s e r I D = " 9 6 1 2 8 5 3 4 4 "   u s e r N a m e = " �yfh"   d a t e T i m e = " 2 0 2 3 - 0 8 - 1 6 T 0 4 : 2 6 : 4 1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M 3 5 "   r g b C l r = " F F 0 0 0 0 " > < u n r e s o l v e d > < c o m m e n t C h a i n   c h a i n I d = " 9 f 5 b c d 3 9 1 e 4 7 6 f 2 a 9 3 6 b d d e d 5 5 7 5 8 f c 8 1 b e f 0 8 b 4 " > < i t e m   i d = " 2 d 3 b 0 0 f c b d d 6 3 7 b e 6 e 5 e d b e 3 0 4 a 4 c 1 9 5 2 a 0 1 2 1 6 2 "   u s e r I D = " 9 6 1 2 8 5 3 4 4 "   u s e r N a m e = " �yfh"   d a t e T i m e = " 2 0 2 3 - 0 8 - 1 6 T 0 2 : 4 5 : 5 9 "   i s N o r m a l = " 0 " > < s : t e x t > < s : r > < s : t   x m l : s p a c e = " p r e s e r v e " > e�EQ7b�S< / s : t > < / s : r > < / s : t e x t > < / i t e m > < / c o m m e n t C h a i n > < / u n r e s o l v e d > < r e s o l v e d / > < / c o m m e n t C h a i n s > < c o m m e n t C h a i n s   s : r e f = " Q 3 5 "   r g b C l r = " F F 0 0 0 0 " > < u n r e s o l v e d > < c o m m e n t C h a i n   c h a i n I d = " 6 b 6 1 b 8 c 0 a e a 0 e 7 f a 8 c d 0 1 8 e 5 2 9 b e 9 f 5 e 3 1 f f e a 8 3 " > < i t e m   i d = " d 0 d a 7 3 c 0 5 f 0 9 5 d 6 2 2 1 0 1 4 1 1 8 1 9 0 6 5 d f a 8 4 8 c 9 2 6 0 "   u s e r I D = " 9 6 1 2 8 5 3 4 4 "   u s e r N a m e = " �yfh"   d a t e T i m e = " 2 0 2 3 - 0 8 - 1 6 T 0 2 : 4 2 : 4 2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M 3 6 "   r g b C l r = " F F 0 0 0 0 " > < u n r e s o l v e d > < c o m m e n t C h a i n   c h a i n I d = " e 5 0 3 3 9 0 e 6 7 7 2 a 3 7 0 8 6 7 4 7 f 9 b 5 f 6 8 5 e c b c 0 9 e 7 7 0 0 " > < i t e m   i d = " 9 3 f 2 b 8 f c 9 d 7 c 5 c 0 4 5 7 0 d 5 3 d f f 5 1 2 c 2 1 b 2 4 f 1 d 8 c d "   u s e r I D = " 9 6 1 2 8 5 3 4 4 "   u s e r N a m e = " �yfh"   d a t e T i m e = " 2 0 2 3 - 0 8 - 1 6 T 0 2 : 4 7 : 0 8 "   i s N o r m a l = " 0 " > < s : t e x t > < s : r > < s : t   x m l : s p a c e = " p r e s e r v e " > e�EQ7b�S< / s : t > < / s : r > < / s : t e x t > < / i t e m > < / c o m m e n t C h a i n > < / u n r e s o l v e d > < r e s o l v e d / > < / c o m m e n t C h a i n s > < c o m m e n t C h a i n s   s : r e f = " Q 3 6 "   r g b C l r = " F F 0 0 0 0 " > < u n r e s o l v e d > < c o m m e n t C h a i n   c h a i n I d = " 1 f 7 e 5 7 a 5 f 6 f c 3 9 4 8 7 2 e f 3 e 6 c e 3 9 d 7 b e b 5 4 a e 2 e 5 8 " > < i t e m   i d = " a b 6 e e 7 6 5 b c 6 8 8 3 6 5 5 7 e 8 3 e 3 6 d 1 8 7 e c e 1 a d 9 f 9 8 8 0 "   u s e r I D = " 9 6 1 2 8 5 3 4 4 "   u s e r N a m e = " �yfh"   d a t e T i m e = " 2 0 2 3 - 0 8 - 1 6 T 0 2 : 4 4 : 4 6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3 7 "   r g b C l r = " F F 0 0 0 0 " > < u n r e s o l v e d > < c o m m e n t C h a i n   c h a i n I d = " a b 3 b e a 1 9 1 b a 3 b c d 7 6 a f e b 4 e c a 4 0 9 2 d 8 b 9 8 3 7 f 6 f 1 " > < i t e m   i d = " 7 d d a 7 b b b 0 b 8 1 0 3 5 3 e d 6 4 4 4 b 5 5 1 e 6 3 c a 7 3 6 9 b 4 3 9 2 "   u s e r I D = " 9 6 1 2 8 5 3 4 4 "   u s e r N a m e = " �yfh"   d a t e T i m e = " 2 0 2 3 - 0 8 - 1 6 T 0 2 : 5 4 : 3 4 "   i s N o r m a l = " 0 " > < s : t e x t > < s : r > < s : t   x m l : s p a c e = " p r e s e r v e " > �Onc�z�]�bJT< / s : t > < / s : r > < / s : t e x t > < / i t e m > < / c o m m e n t C h a i n > < / u n r e s o l v e d > < r e s o l v e d / > < / c o m m e n t C h a i n s > < c o m m e n t C h a i n s   s : r e f = " Q 3 8 "   r g b C l r = " F F 0 0 0 0 " > < u n r e s o l v e d > < c o m m e n t C h a i n   c h a i n I d = " e 0 7 5 7 e 9 4 c b 7 5 7 0 6 9 f 3 4 9 6 f b 1 1 5 6 c 4 b 1 2 9 d 3 f 2 3 b 2 " > < i t e m   i d = " 1 9 f c 2 d a 9 9 9 f c 0 9 3 2 4 b c 5 2 d d 8 d c b a 0 8 0 1 2 c 9 d 9 1 7 a "   u s e r I D = " 9 6 1 2 8 5 3 4 4 "   u s e r N a m e = " �yfh"   d a t e T i m e = " 2 0 2 3 - 0 8 - 1 6 T 0 2 : 5 4 : 5 2 "   i s N o r m a l = " 0 " > < s : t e x t > < s : r > < s : t   x m l : s p a c e = " p r e s e r v e " > �Onc��6e�bJT< / s : t > < / s : r > < / s : t e x t > < / i t e m > < / c o m m e n t C h a i n > < / u n r e s o l v e d > < r e s o l v e d / > < / c o m m e n t C h a i n s > < c o m m e n t C h a i n s   s : r e f = " Q 3 9 "   r g b C l r = " F F 0 0 0 0 " > < u n r e s o l v e d > < c o m m e n t C h a i n   c h a i n I d = " 0 d 5 2 c 4 8 e 4 d 9 6 5 a 2 7 9 b c d e 8 9 f 5 b f 2 7 4 b 1 5 5 0 5 8 e a b " > < i t e m   i d = " 2 2 f 8 0 4 4 2 5 e 2 3 e f 5 6 d 5 b 7 d 5 1 3 f 9 6 6 e 9 5 1 a 3 9 2 1 e 9 6 "   u s e r I D = " 9 6 1 2 8 5 3 4 4 "   u s e r N a m e = " �yfh"   d a t e T i m e = " 2 0 2 3 - 0 8 - 1 6 T 0 3 : 0 0 : 5 5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4 0 "   r g b C l r = " F F 0 0 0 0 " > < u n r e s o l v e d > < c o m m e n t C h a i n   c h a i n I d = " d 4 f 1 2 d f 2 3 b 1 5 5 9 4 0 c 7 a 5 9 4 a 7 5 8 f 1 6 b 5 9 f e d 8 8 9 4 7 " > < i t e m   i d = " 0 5 0 0 c b 2 4 0 7 4 a a 2 e 1 7 4 4 0 4 b 6 f 4 8 b 1 8 f 3 e e 8 1 7 e e e c "   u s e r I D = " 9 6 1 2 8 5 3 4 4 "   u s e r N a m e = " �yfh"   d a t e T i m e = " 2 0 2 3 - 0 8 - 1 6 T 0 3 : 0 9 : 3 9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4 1 "   r g b C l r = " F F 0 0 0 0 " > < u n r e s o l v e d > < c o m m e n t C h a i n   c h a i n I d = " e 7 1 f 2 0 4 4 9 a f f 2 e 7 1 c c 4 5 a 7 5 3 f f b 1 2 6 d 4 5 6 9 4 7 7 8 b " > < i t e m   i d = " 2 7 9 9 2 f 2 6 1 6 9 f 4 f a 4 e a 7 8 4 1 f b b b 6 f 7 9 4 7 c 8 8 9 0 a 2 1 "   u s e r I D = " 9 6 1 2 8 5 3 4 4 "   u s e r N a m e = " �yfh"   d a t e T i m e = " 2 0 2 3 - 0 8 - 1 6 T 0 3 : 0 4 : 1 3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4 2 "   r g b C l r = " F F 0 0 0 0 " > < u n r e s o l v e d > < c o m m e n t C h a i n   c h a i n I d = " 7 7 3 b 2 7 2 5 7 f a d b 2 9 e c 9 8 3 0 c d b 3 5 e 6 8 0 c 7 0 6 f f 4 4 1 f " > < i t e m   i d = " a 6 4 b 2 c f 3 8 8 b 6 9 2 e 5 d 0 6 0 d b 3 0 a 5 8 3 0 8 1 f d 9 f e d 0 3 3 "   u s e r I D = " 9 6 1 2 8 5 3 4 4 "   u s e r N a m e = " �yfh"   d a t e T i m e = " 2 0 2 3 - 0 8 - 1 6 T 0 3 : 1 4 : 3 8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4 3 "   r g b C l r = " F F 0 0 0 0 " > < u n r e s o l v e d > < c o m m e n t C h a i n   c h a i n I d = " 3 9 2 d 5 c f 6 d e 9 d 2 e 4 9 6 b f c f 8 e 5 c a f 0 d a d f b b 0 4 d 9 c a " > < i t e m   i d = " 2 0 3 3 8 8 9 4 c b c d 2 a 9 4 f 7 c f 0 1 9 2 d e f c c 2 5 e 9 0 b 7 c b 6 f "   u s e r I D = " 9 6 1 2 8 5 3 4 4 "   u s e r N a m e = " �yfh"   d a t e T i m e = " 2 0 2 3 - 0 8 - 1 6 T 0 3 : 2 1 : 1 3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4 4 "   r g b C l r = " F F 0 0 0 0 " > < u n r e s o l v e d > < c o m m e n t C h a i n   c h a i n I d = " 1 3 6 7 7 a 7 3 d 5 a 7 6 5 a e 3 c 9 5 8 d f 5 5 6 e 1 6 8 8 8 b 8 f 1 3 6 3 6 " > < i t e m   i d = " 3 5 9 c d 8 1 9 3 9 6 9 e e 7 6 8 1 1 0 d 2 6 6 c 9 b 4 0 3 a 5 1 3 f 6 8 c 9 0 "   u s e r I D = " 9 6 1 2 8 5 3 4 4 "   u s e r N a m e = " �yfh"   d a t e T i m e = " 2 0 2 3 - 0 8 - 1 6 T 0 3 : 3 1 : 3 0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4 5 "   r g b C l r = " F F 0 0 0 0 " > < u n r e s o l v e d > < c o m m e n t C h a i n   c h a i n I d = " d b 5 d f a 3 d e 5 4 1 1 b d e 0 c a 1 c a 9 7 e 0 8 d a 4 d a 9 d 0 1 e e 2 f " > < i t e m   i d = " d 0 9 a 4 b 9 1 2 d 4 3 8 8 8 b b d 0 f 5 c 3 0 7 b 8 3 a 1 4 b c 1 e a 0 a d 7 "   u s e r I D = " 9 6 1 2 8 5 3 4 4 "   u s e r N a m e = " �yfh"   d a t e T i m e = " 2 0 2 3 - 0 8 - 1 6 T 0 3 : 2 5 : 2 1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4 6 "   r g b C l r = " F F 0 0 0 0 " > < u n r e s o l v e d > < c o m m e n t C h a i n   c h a i n I d = " b a 5 f 3 1 6 1 7 a 5 4 d e f b 3 3 d c 2 9 9 7 c 1 9 a e c 2 2 b 1 2 4 d e a b " > < i t e m   i d = " 9 9 e 6 a 9 0 6 f 7 9 c b 8 c 9 1 6 a 0 1 e a d c f e 5 2 9 2 0 5 4 e 7 2 1 9 4 "   u s e r I D = " 9 6 1 2 8 5 3 4 4 "   u s e r N a m e = " �yfh"   d a t e T i m e = " 2 0 2 3 - 0 8 - 1 6 T 0 3 : 4 6 : 5 0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4 7 "   r g b C l r = " F F 0 0 0 0 " > < u n r e s o l v e d > < c o m m e n t C h a i n   c h a i n I d = " 1 1 8 5 7 f b 9 8 5 3 4 2 0 a e c e e 4 f c a d 3 2 e c e 4 5 4 b 8 4 b c a 1 6 " > < i t e m   i d = " b a 6 d a 4 d 2 b 6 3 d d 7 5 0 3 7 c 7 f 2 e 5 c 3 c a 9 6 d 4 d 0 b c 0 a c d "   u s e r I D = " 9 6 1 2 8 5 3 4 4 "   u s e r N a m e = " �yfh"   d a t e T i m e = " 2 0 2 3 - 0 8 - 1 6 T 0 3 : 4 8 : 5 7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4 8 "   r g b C l r = " F F 0 0 0 0 " > < u n r e s o l v e d > < c o m m e n t C h a i n   c h a i n I d = " 2 1 e 6 9 c d a 6 d f 8 f b 6 d b 8 7 4 6 5 2 3 0 5 d 0 9 1 9 f 8 1 4 e f d f 5 " > < i t e m   i d = " 6 2 f b 3 e e c 6 b 5 3 d 1 0 e 8 2 f d 4 4 f e 6 a b f 4 f 7 7 a 0 1 9 5 7 0 6 "   u s e r I D = " 9 6 1 2 8 5 3 4 4 "   u s e r N a m e = " �yfh"   d a t e T i m e = " 2 0 2 3 - 0 8 - 1 6 T 0 3 : 5 1 : 5 4 "   i s N o r m a l = " 0 " > < s : t e x t > < s : r > < s : t   x m l : s p a c e = " p r e s e r v e " > �OncNO�STT< / s : t > < / s : r > < / s : t e x t > < / i t e m > < / c o m m e n t C h a i n > < / u n r e s o l v e d > < r e s o l v e d / > < / c o m m e n t C h a i n s > < c o m m e n t C h a i n s   s : r e f = " Q 4 9 "   r g b C l r = " F F 0 0 0 0 " > < u n r e s o l v e d > < c o m m e n t C h a i n   c h a i n I d = " e 1 0 2 a 3 7 1 3 b 5 c 9 e e 9 2 7 8 9 4 2 d 6 1 9 e f d 1 e b 0 8 4 b e f 1 2 " > < i t e m   i d = " 9 9 6 a 1 0 0 0 6 8 e f 2 6 3 d 5 e 3 a 7 3 f 2 a 3 f f 6 0 6 1 8 d 0 2 7 0 1 2 "   u s e r I D = " 9 6 1 2 8 5 3 4 4 "   u s e r N a m e = " �yfh"   d a t e T i m e = " 2 0 2 3 - 0 8 - 1 6 T 0 4 : 0 2 : 1 6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5 0 "   r g b C l r = " F F 0 0 0 0 " > < u n r e s o l v e d > < c o m m e n t C h a i n   c h a i n I d = " 2 e 2 c b 4 7 a 0 3 c a b 1 3 e 0 9 9 3 7 e d 4 b b f c 5 c 2 d 6 9 f 6 9 9 0 f " > < i t e m   i d = " a 6 5 7 c 8 5 d a 7 e f 8 3 7 a d 4 3 c 9 7 3 8 4 0 0 6 a a 3 b 8 6 d 7 a d 9 5 "   u s e r I D = " 9 6 1 2 8 5 3 4 4 "   u s e r N a m e = " �yfh"   d a t e T i m e = " 2 0 2 3 - 0 8 - 1 6 T 0 3 : 5 5 : 1 1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5 1 "   r g b C l r = " F F 0 0 0 0 " > < u n r e s o l v e d > < c o m m e n t C h a i n   c h a i n I d = " 1 1 d b 0 1 9 d e e 4 6 3 7 4 5 2 3 0 c 9 4 8 a 7 8 0 f 4 c 9 8 f 4 7 8 0 c 2 d " > < i t e m   i d = " a e f d d 4 8 2 4 5 2 4 4 f 8 c 5 1 c 3 c 8 3 f 1 f 1 9 0 1 6 4 0 3 9 3 c 9 5 b "   u s e r I D = " 9 6 1 2 8 5 3 4 4 "   u s e r N a m e = " �yfh"   d a t e T i m e = " 2 0 2 3 - 0 8 - 1 6 T 0 3 : 5 5 : 1 9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5 2 "   r g b C l r = " F F 0 0 0 0 " > < u n r e s o l v e d > < c o m m e n t C h a i n   c h a i n I d = " a 0 1 8 1 6 5 f e f 7 3 1 f 6 f a d 5 0 3 c 1 3 8 d 4 d a c 7 4 d 3 3 7 a e 5 0 " > < i t e m   i d = " 1 6 2 c e 6 4 d a 8 b c 0 2 9 0 1 c 6 b 8 e b 0 e 6 5 7 c 2 c 4 c a 2 9 5 9 4 2 "   u s e r I D = " 9 6 1 2 8 5 3 4 4 "   u s e r N a m e = " �yfh"   d a t e T i m e = " 2 0 2 3 - 0 8 - 1 6 T 0 3 : 5 7 : 4 7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5 3 "   r g b C l r = " F F 0 0 0 0 " > < u n r e s o l v e d > < c o m m e n t C h a i n   c h a i n I d = " d b d 3 3 d 9 d 9 f 6 b 9 3 7 a 4 b 7 4 8 9 d 6 c f c a 1 1 a 6 3 0 7 0 8 9 7 0 " > < i t e m   i d = " 7 2 d 3 3 2 b f e 5 7 c e b 8 f 3 6 5 0 1 2 4 b c 1 1 c 9 b 2 a 6 3 3 0 f 8 7 f "   u s e r I D = " 9 6 1 2 8 5 3 4 4 "   u s e r N a m e = " �yfh"   d a t e T i m e = " 2 0 2 3 - 0 8 - 1 6 T 0 3 : 5 5 : 5 8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5 4 "   r g b C l r = " F F 0 0 0 0 " > < u n r e s o l v e d > < c o m m e n t C h a i n   c h a i n I d = " d a e b b 7 7 4 6 b b b a 0 f c d a 5 6 2 1 4 2 c b 2 8 f 0 c 6 c 0 6 9 2 c c 3 " > < i t e m   i d = " e 2 3 5 9 f 0 4 0 9 b a 5 f b 5 3 7 9 9 2 6 3 3 b 5 1 6 7 7 7 4 6 8 7 2 e b 6 0 "   u s e r I D = " 9 6 1 2 8 5 3 4 4 "   u s e r N a m e = " �yfh"   d a t e T i m e = " 2 0 2 3 - 0 8 - 1 6 T 0 4 : 0 4 : 3 2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S 5 4 "   r g b C l r = " F F 0 0 0 0 " > < u n r e s o l v e d > < c o m m e n t C h a i n   c h a i n I d = " 1 c 6 7 c 4 a 7 4 7 4 3 9 d c 2 8 c 1 1 c f a 6 b 2 0 0 b 2 2 1 f c c 2 8 9 e 8 " > < i t e m   i d = " 6 a c 2 9 3 b 9 7 c 7 d d 3 7 5 c 4 3 f 5 c c 3 9 1 5 1 7 c a a 9 2 8 9 1 3 5 5 "   u s e r I D = " 9 6 1 2 8 5 3 4 4 "   u s e r N a m e = " �yfh"   d a t e T i m e = " 2 0 2 3 - 0 8 - 1 6 T 0 4 : 0 4 : 0 4 "   i s N o r m a l = " 0 " > < s : t e x t > < s : r > < s : t   x m l : s p a c e = " p r e s e r v e " > 3 *N�{�S�3 * 2 4 * 1 5 K W < / s : t > < / s : r > < / s : t e x t > < / i t e m > < / c o m m e n t C h a i n > < / u n r e s o l v e d > < r e s o l v e d / > < / c o m m e n t C h a i n s > < c o m m e n t C h a i n s   s : r e f = " Q 5 5 "   r g b C l r = " F F 0 0 0 0 " > < u n r e s o l v e d > < c o m m e n t C h a i n   c h a i n I d = " 6 6 e 8 7 3 5 e 5 2 f a 7 d 7 d 9 8 4 1 e c 4 b 0 1 5 d 7 6 6 9 4 6 0 6 d 9 7 4 " > < i t e m   i d = " 7 a 6 8 0 9 a d b 9 9 0 b 8 3 7 3 7 b 4 e 4 d b a f 3 a 9 a 0 5 1 8 4 4 b 3 3 0 "   u s e r I D = " 9 6 1 2 8 5 3 4 4 "   u s e r N a m e = " �yfh"   d a t e T i m e = " 2 0 2 3 - 0 8 - 1 6 T 0 3 : 2 6 : 2 0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5 6 "   r g b C l r = " F F 0 0 0 0 " > < u n r e s o l v e d > < c o m m e n t C h a i n   c h a i n I d = " e 2 a 9 5 7 b 3 c 3 0 8 c f d 4 f b e e 0 a 6 0 5 4 5 b 0 b 6 4 8 5 5 2 3 7 f 8 " > < i t e m   i d = " 8 f 8 4 e 9 a e 3 4 9 6 5 2 f 5 f d 7 6 6 a c 0 1 3 c e 3 d d f b b 3 c d d 0 2 "   u s e r I D = " 9 6 1 2 8 5 3 4 4 "   u s e r N a m e = " �yfh"   d a t e T i m e = " 2 0 2 3 - 0 8 - 1 6 T 0 3 : 2 8 : 0 0 "   i s N o r m a l = " 0 " > < s : t e x t > < s : r > < s : t   x m l : s p a c e = " p r e s e r v e " > �Onc��6e�bJT< / s : t > < / s : r > < / s : t e x t > < / i t e m > < / c o m m e n t C h a i n > < / u n r e s o l v e d > < r e s o l v e d / > < / c o m m e n t C h a i n s > < c o m m e n t C h a i n s   s : r e f = " Q 5 7 "   r g b C l r = " F F 0 0 0 0 " > < u n r e s o l v e d > < c o m m e n t C h a i n   c h a i n I d = " 7 0 e 9 c 8 9 6 e a 8 0 c d d f 5 4 b 7 c 2 9 e 1 8 4 7 5 f 6 e 3 e 9 1 f a a f " > < i t e m   i d = " e 9 9 c 7 2 6 c f 5 c e b d c 7 0 9 5 b d e 6 f f 3 1 c 7 0 8 0 6 a e 4 7 3 7 a "   u s e r I D = " 9 6 1 2 8 5 3 4 4 "   u s e r N a m e = " �yfh"   d a t e T i m e = " 2 0 2 3 - 0 8 - 1 5 T 0 8 : 3 0 : 2 2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5 8 "   r g b C l r = " F F 0 0 0 0 " > < u n r e s o l v e d > < c o m m e n t C h a i n   c h a i n I d = " d c 0 6 c 6 0 b 5 2 3 5 c a 6 e 9 b 2 2 c 2 5 9 f 7 c e 0 7 1 9 1 4 e 3 c d 6 a " > < i t e m   i d = " 8 a 7 b d 9 1 8 4 e 0 3 c 9 6 7 d 0 f 3 7 a 9 4 0 3 0 c 4 8 2 e 4 3 7 7 4 f c 8 "   u s e r I D = " 9 6 1 2 8 5 3 4 4 "   u s e r N a m e = " �yfh"   d a t e T i m e = " 2 0 2 3 - 0 8 - 1 5 T 0 8 : 3 1 : 0 7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5 9 "   r g b C l r = " F F 0 0 0 0 " > < u n r e s o l v e d > < c o m m e n t C h a i n   c h a i n I d = " f d f c 9 f 5 a f 8 e f 2 f a 5 3 9 5 c 8 f 9 a 4 c b b 9 9 5 9 4 5 a 2 d 5 2 d " > < i t e m   i d = " 7 f 4 a a a a 5 a a a f c a 1 b a d a e c d b d 4 6 8 2 5 2 3 d f 4 1 1 f 5 8 6 "   u s e r I D = " 9 6 1 2 8 5 3 4 4 "   u s e r N a m e = " �yfh"   d a t e T i m e = " 2 0 2 3 - 0 8 - 1 5 T 0 8 : 3 1 : 3 3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6 0 "   r g b C l r = " F F 0 0 0 0 " > < u n r e s o l v e d > < c o m m e n t C h a i n   c h a i n I d = " 8 7 7 d 4 a 9 b b 9 1 8 c c 7 d 4 8 8 1 c 5 1 3 d 3 c 8 9 5 1 9 4 4 f 7 2 f d f " > < i t e m   i d = " 1 d 4 6 4 7 d 7 e e f 7 d 2 6 b 6 f 8 9 7 8 2 7 1 9 e 1 8 d e 7 b 2 5 0 3 4 a f "   u s e r I D = " 9 6 1 2 8 5 3 4 4 "   u s e r N a m e = " �yfh"   d a t e T i m e = " 2 0 2 3 - 0 8 - 1 5 T 0 8 : 3 1 : 5 1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6 1 "   r g b C l r = " F F 0 0 0 0 " > < u n r e s o l v e d > < c o m m e n t C h a i n   c h a i n I d = " 6 9 b 5 f e f 1 a b f 0 a 9 c b 1 0 a 7 e 7 5 e a 6 8 4 3 8 a 1 c 6 9 1 1 f 1 6 " > < i t e m   i d = " a 3 2 2 6 8 6 5 1 e c 7 6 9 9 0 9 0 a 6 1 3 7 5 8 7 3 c b f 4 9 7 d d e b 0 c 1 "   u s e r I D = " 9 6 1 2 8 5 3 4 4 "   u s e r N a m e = " �yfh"   d a t e T i m e = " 2 0 2 3 - 0 8 - 1 5 T 0 8 : 3 2 : 1 4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6 2 "   r g b C l r = " F F 0 0 0 0 " > < u n r e s o l v e d > < c o m m e n t C h a i n   c h a i n I d = " 4 e 7 c a c 4 c c f 1 f b d 0 c 4 1 e 8 d 4 1 e 4 f c b 5 a f b 9 5 1 e 6 7 7 5 " > < i t e m   i d = " a a 7 7 6 d d 0 2 0 0 1 2 4 d 9 b 0 3 0 2 a d 1 f 4 d 8 a 3 9 3 5 0 c 0 5 e f 7 "   u s e r I D = " 9 6 1 2 8 5 3 4 4 "   u s e r N a m e = " �yfh"   d a t e T i m e = " 2 0 2 3 - 0 8 - 1 5 T 0 8 : 3 2 : 4 6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6 3 "   r g b C l r = " F F 0 0 0 0 " > < u n r e s o l v e d > < c o m m e n t C h a i n   c h a i n I d = " 5 2 b 0 b d 4 6 8 f 5 9 a 6 d f e 2 3 4 b 2 5 6 5 2 b 7 a 0 3 9 8 8 3 3 3 3 a 5 " > < i t e m   i d = " 8 e a a 4 0 d c 8 b 4 e c 7 a 0 b f e 4 8 3 f 2 0 3 3 2 9 d 6 f 9 9 a 0 5 9 5 1 "   u s e r I D = " 9 6 1 2 8 5 3 4 4 "   u s e r N a m e = " �yfh"   d a t e T i m e = " 2 0 2 3 - 0 8 - 1 5 T 0 8 : 3 3 : 0 4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6 4 "   r g b C l r = " F F 0 0 0 0 " > < u n r e s o l v e d > < c o m m e n t C h a i n   c h a i n I d = " 2 4 c 2 a d 3 d f d e 9 b 3 a 3 2 f 2 8 a e 3 b 1 9 8 d 7 7 d 0 8 4 3 9 3 e a b " > < i t e m   i d = " d 5 b c 0 8 3 6 c 1 0 e b 9 5 e 7 3 2 3 a e 1 2 7 3 3 5 d 1 b 8 0 d a c 3 a c 6 "   u s e r I D = " 9 6 1 2 8 5 3 4 4 "   u s e r N a m e = " �yfh"   d a t e T i m e = " 2 0 2 3 - 0 8 - 1 5 T 0 8 : 3 3 : 2 3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R 6 4 "   r g b C l r = " F F 0 0 0 0 " > < u n r e s o l v e d > < c o m m e n t C h a i n   c h a i n I d = " f a a 7 3 9 a 0 a b 5 7 1 c e 3 f 9 b 0 9 8 1 7 6 f 4 f 0 9 1 7 4 2 2 a a 3 e 4 " > < i t e m   i d = " 9 2 c b 5 3 2 6 b a 3 8 1 4 4 7 4 0 a b 7 b 7 6 1 4 8 5 f 0 5 1 b 0 1 2 b 4 2 8 "   u s e r I D = " 9 6 1 2 8 5 3 4 4 "   u s e r N a m e = " �yfh"   d a t e T i m e = " 2 0 2 3 - 0 8 - 1 5 T 0 8 : 4 8 : 0 0 "   i s N o r m a l = " 0 " > < s : t e x t > < s : r > < s : t   x m l : s p a c e = " p r e s e r v e " > 1 6 *Nih�[E��S3u�b�N1 0 *N�iRN�v(W2 0 2 0 t^KNT< / s : t > < / s : r > < / s : t e x t > < / i t e m > < / c o m m e n t C h a i n > < / u n r e s o l v e d > < r e s o l v e d / > < / c o m m e n t C h a i n s > < c o m m e n t C h a i n s   s : r e f = " Q 6 5 "   r g b C l r = " F F 0 0 0 0 " > < u n r e s o l v e d > < c o m m e n t C h a i n   c h a i n I d = " 5 8 6 f 4 5 f 5 8 4 c 5 7 7 e 9 2 5 a 1 8 5 b 6 b b 4 a f 9 5 c 7 7 2 1 a a 8 3 " > < i t e m   i d = " 7 c d b 7 0 5 5 a 7 8 e c 9 3 f f 7 1 0 0 f 5 0 f f 0 b f 0 3 9 2 3 c b 2 8 f d "   u s e r I D = " 9 6 1 2 8 5 3 4 4 "   u s e r N a m e = " �yfh"   d a t e T i m e = " 2 0 2 3 - 0 8 - 1 5 T 0 8 : 2 9 : 0 0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6 6 "   r g b C l r = " F F 0 0 0 0 " > < u n r e s o l v e d > < c o m m e n t C h a i n   c h a i n I d = " 9 a f e 1 b d 3 9 9 a 9 8 9 b 5 5 3 f e 3 b c 3 f a 1 c c d d 6 1 2 b 4 3 5 d 8 " > < i t e m   i d = " f 6 e 1 a 7 2 a 0 c 1 7 5 5 9 f e 1 c a a d 9 2 f f 8 1 4 5 a 8 7 0 0 a d 7 2 b "   u s e r I D = " 9 6 1 2 8 5 3 4 4 "   u s e r N a m e = " �yfh"   d a t e T i m e = " 2 0 2 3 - 0 8 - 1 5 T 0 8 : 3 3 : 4 9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6 7 "   r g b C l r = " F F 0 0 0 0 " > < u n r e s o l v e d > < c o m m e n t C h a i n   c h a i n I d = " 9 5 8 4 b 2 5 9 3 f 2 5 7 8 f f a 6 e 5 f 6 2 3 5 0 7 2 5 7 0 5 2 3 b a 0 c 2 0 " > < i t e m   i d = " 2 e 3 2 3 8 0 7 a 6 e 7 5 e 7 d 9 6 1 b 9 c 1 8 c d f 6 7 f 1 a 3 0 6 a 8 3 0 8 "   u s e r I D = " 9 6 1 2 8 5 3 4 4 "   u s e r N a m e = " �yfh"   d a t e T i m e = " 2 0 2 3 - 0 8 - 1 5 T 0 8 : 3 6 : 5 6 "   i s N o r m a l = " 0 " > < s : t e x t > < s : r > < s : t   x m l : s p a c e = " p r e s e r v e " > �Onc���~�{�[ybUS< / s : t > < / s : r > < / s : t e x t > < / i t e m > < / c o m m e n t C h a i n > < / u n r e s o l v e d > < r e s o l v e d / > < / c o m m e n t C h a i n s > < c o m m e n t C h a i n s   s : r e f = " Q 6 8 "   r g b C l r = " F F 0 0 0 0 " > < u n r e s o l v e d > < c o m m e n t C h a i n   c h a i n I d = " d 0 c d 3 c 1 c 3 0 f 3 1 5 e 2 b 2 5 3 b a e e 0 a b 3 5 3 9 0 e b 5 5 6 f 3 6 " > < i t e m   i d = " b 6 a d 1 f d a 3 0 2 1 1 4 b 0 c b 3 1 a b 5 b f 6 5 7 7 6 4 f 4 0 6 4 5 3 4 f "   u s e r I D = " 9 6 1 2 8 5 3 4 4 "   u s e r N a m e = " �yfh"   d a t e T i m e = " 2 0 2 3 - 0 8 - 1 5 T 0 8 : 3 7 : 3 6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6 9 "   r g b C l r = " F F 0 0 0 0 " > < u n r e s o l v e d > < c o m m e n t C h a i n   c h a i n I d = " f 1 5 a e 1 d 5 c 6 5 2 2 9 8 d b b d 4 2 b 7 a 1 a 7 7 f 0 8 c 0 9 3 a 6 b 2 f " > < i t e m   i d = " 4 e 5 6 b d c 7 a e f f 7 9 e 8 d 0 1 9 1 a c 9 9 5 e 5 8 d 1 6 4 0 4 3 f f 9 5 "   u s e r I D = " 9 6 1 2 8 5 3 4 4 "   u s e r N a m e = " �yfh"   d a t e T i m e = " 2 0 2 3 - 0 8 - 1 5 T 0 8 : 3 7 : 5 0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7 0 "   r g b C l r = " F F 0 0 0 0 " > < u n r e s o l v e d > < c o m m e n t C h a i n   c h a i n I d = " a c c 8 b c 0 1 b 3 e b 8 6 0 c d e e 7 0 d 0 c a 6 5 1 1 6 8 0 e 9 4 b 7 5 c 5 " > < i t e m   i d = " 6 9 8 5 b 3 a 5 e 5 c 6 8 c a 0 1 f f 7 d f b f b f c c 3 0 c 0 5 f 6 9 9 a 5 c "   u s e r I D = " 9 6 1 2 8 5 3 4 4 "   u s e r N a m e = " �yfh"   d a t e T i m e = " 2 0 2 3 - 0 8 - 1 5 T 0 8 : 3 8 : 2 4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7 1 "   r g b C l r = " F F 0 0 0 0 " > < u n r e s o l v e d > < c o m m e n t C h a i n   c h a i n I d = " 3 6 c c 4 f 7 b 6 1 4 2 4 8 9 a 9 7 c d 2 a 3 4 6 1 0 d e 5 1 0 d 5 9 3 c 2 f c " > < i t e m   i d = " 7 e 8 a f 8 0 f 3 c 3 2 0 4 c 8 3 8 f c 4 e e b b 6 0 9 c a 4 d 2 8 d 0 1 a 8 f "   u s e r I D = " 9 6 1 2 8 5 3 4 4 "   u s e r N a m e = " �yfh"   d a t e T i m e = " 2 0 2 3 - 0 8 - 1 5 T 0 8 : 3 8 : 5 1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7 2 "   r g b C l r = " F F 0 0 0 0 " > < u n r e s o l v e d > < c o m m e n t C h a i n   c h a i n I d = " f 4 d f a e 3 1 8 0 b b d 3 3 f 5 4 d d e a 1 b a 6 4 1 a 0 e 6 0 a c 8 6 6 e a " > < i t e m   i d = " 6 7 b 0 5 5 9 f b 7 1 3 f 4 e 0 0 0 2 9 8 2 c 2 f b 0 6 6 e f 1 2 d a 3 1 7 c d "   u s e r I D = " 9 6 1 2 8 5 3 4 4 "   u s e r N a m e = " �yfh"   d a t e T i m e = " 2 0 2 3 - 0 8 - 1 5 T 0 8 : 3 9 : 1 8 "   i s N o r m a l = " 0 " > < s : t e x t > < s : r > < s : t   x m l : s p a c e = " p r e s e r v e " > �Onc5u9��Shy< / s : t > < / s : r > < / s : t e x t > < / i t e m > < / c o m m e n t C h a i n > < / u n r e s o l v e d > < r e s o l v e d / > < / c o m m e n t C h a i n s > < c o m m e n t C h a i n s   s : r e f = " Q 7 3 "   r g b C l r = " F F 0 0 0 0 " > < u n r e s o l v e d > < c o m m e n t C h a i n   c h a i n I d = " d d c 9 5 7 5 3 6 9 4 e 6 1 1 f b 4 5 0 0 1 a 9 e c 5 0 9 0 e 5 9 9 0 2 b 9 0 8 " > < i t e m   i d = " 5 6 f f 5 7 0 3 9 7 8 6 b 8 3 c 5 f a c 9 6 d 6 1 5 9 2 f 0 4 1 f 4 8 9 5 0 c 8 "   u s e r I D = " 9 6 1 2 8 5 3 4 4 "   u s e r N a m e = " �yfh"   d a t e T i m e = " 2 0 2 3 - 0 8 - 1 6 T 0 4 : 0 7 : 3 0 "   i s N o r m a l = " 0 " > < s : t e x t > < s : r > < s : t   x m l : s p a c e = " p r e s e r v e " > �OncON�c�OEQ5u��U_h�< / s : t > < / s : r > < / s : t e x t > < / i t e m > < / c o m m e n t C h a i n > < / u n r e s o l v e d > < r e s o l v e d / > < / c o m m e n t C h a i n s > < c o m m e n t C h a i n s   s : r e f = " Q 7 4 "   r g b C l r = " F F 0 0 0 0 " > < u n r e s o l v e d > < c o m m e n t C h a i n   c h a i n I d = " 0 d 6 8 5 4 e c a 4 7 3 0 3 a c 5 6 5 f 5 b e 1 c 2 f 6 e b f c 2 f 5 2 3 d 6 b " > < i t e m   i d = " b 9 a f d e f f 7 4 8 e f 1 5 6 8 c 1 4 1 3 a e 7 3 a c 3 9 9 f 9 f 1 b 6 e 7 b "   u s e r I D = " 9 6 1 2 8 5 3 4 4 "   u s e r N a m e = " �yfh"   d a t e T i m e = " 2 0 2 3 - 0 8 - 1 6 T 0 4 : 0 8 : 2 0 "   i s N o r m a l = " 0 " > < s : t e x t > < s : r > < s : t   x m l : s p a c e = " p r e s e r v e " > �OncON�c�OEQ5u��U_h�< / s : t > < / s : r > < / s : t e x t > < / i t e m > < / c o m m e n t C h a i n > < / u n r e s o l v e d > < r e s o l v e d / > < / c o m m e n t C h a i n s > < c o m m e n t C h a i n s   s : r e f = " Q 7 5 "   r g b C l r = " F F 0 0 0 0 " > < u n r e s o l v e d > < c o m m e n t C h a i n   c h a i n I d = " 7 b f a 4 2 c d c 9 6 0 2 9 5 0 a d c 7 8 b 7 b 1 b b c c 5 4 a 4 8 4 2 1 7 1 b " > < i t e m   i d = " 6 9 6 0 1 9 d 5 f 5 a c e c f d 3 3 a a a d 0 7 f 1 2 3 1 f 0 7 5 6 c d 8 7 3 4 "   u s e r I D = " 9 6 1 2 8 5 3 4 4 "   u s e r N a m e = " �yfh"   d a t e T i m e = " 2 0 2 3 - 0 8 - 1 6 T 0 4 : 0 8 : 2 5 "   i s N o r m a l = " 0 " > < s : t e x t > < s : r > < s : t   x m l : s p a c e = " p r e s e r v e " > �OncON�c�OEQ5u��U_h�< / s : t > < / s : r > < / s : t e x t > < / i t e m > < / c o m m e n t C h a i n > < / u n r e s o l v e d > < r e s o l v e d / > < / c o m m e n t C h a i n s > < c o m m e n t C h a i n s   s : r e f = " Q 7 6 "   r g b C l r = " F F 0 0 0 0 " > < u n r e s o l v e d > < c o m m e n t C h a i n   c h a i n I d = " a 4 5 e 7 0 e 2 d d f 6 1 5 d c 1 c e f 1 9 8 e d b c f 6 2 3 6 7 2 8 8 5 0 6 7 " > < i t e m   i d = " 5 a 3 a f 4 2 b 4 e 5 c f 6 6 7 4 4 7 c 6 a 0 6 e 9 c 2 c 3 0 6 d a f 5 4 7 3 4 "   u s e r I D = " 9 6 1 2 8 5 3 4 4 "   u s e r N a m e = " �yfh"   d a t e T i m e = " 2 0 2 3 - 0 8 - 1 6 T 0 4 : 1 3 : 5 9 "   i s N o r m a l = " 0 " > < s : t e x t > < s : r > < s : t   x m l : s p a c e = " p r e s e r v e " > �OncON�c�OEQ5u��U_h�< / s : t > < / s : r > < / s : t e x t > < / i t e m > < / c o m m e n t C h a i n > < / u n r e s o l v e d > < r e s o l v e d / > < / c o m m e n t C h a i n s > < c o m m e n t C h a i n s   s : r e f = " Q 7 7 "   r g b C l r = " F F 0 0 0 0 " > < u n r e s o l v e d > < c o m m e n t C h a i n   c h a i n I d = " 3 3 7 e 9 0 5 4 7 e b b 0 e 2 2 b 1 6 4 0 c b d 8 9 c c e f 3 b 1 6 b 8 2 4 a f " > < i t e m   i d = " 8 5 d f 5 a f 6 4 6 e d e b 4 d b f 1 f 9 f c 4 1 5 1 e e a a 6 a 8 7 0 9 e d 7 "   u s e r I D = " 9 6 1 2 8 5 3 4 4 "   u s e r N a m e = " �yfh"   d a t e T i m e = " 2 0 2 3 - 0 8 - 1 6 T 0 4 : 1 5 : 0 0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7 8 "   r g b C l r = " F F 0 0 0 0 " > < u n r e s o l v e d > < c o m m e n t C h a i n   c h a i n I d = " d d 2 4 3 3 6 d b 1 b 6 d 4 b 9 6 7 7 1 9 e 1 6 7 b 2 5 4 d b e 1 f 9 7 c f 0 d " > < i t e m   i d = " 7 4 9 3 b a 1 0 5 8 9 c 7 7 4 d 3 7 c 2 5 7 5 0 b 6 a 7 f d c 2 f 8 7 4 f b 6 e "   u s e r I D = " 9 6 1 2 8 5 3 4 4 "   u s e r N a m e = " �yfh"   d a t e T i m e = " 2 0 2 3 - 0 8 - 1 6 T 0 4 : 1 5 : 4 5 "   i s N o r m a l = " 0 " > < s : t e x t > < s : r > < s : t   x m l : s p a c e = " p r e s e r v e " > �Onc5u9��VUS< / s : t > < / s : r > < / s : t e x t > < / i t e m > < / c o m m e n t C h a i n > < / u n r e s o l v e d > < r e s o l v e d / > < / c o m m e n t C h a i n s > < c o m m e n t C h a i n s   s : r e f = " Q 7 9 "   r g b C l r = " F F 0 0 0 0 " > < u n r e s o l v e d > < c o m m e n t C h a i n   c h a i n I d = " 5 6 b a f c c b f 5 8 5 d 4 0 b 4 6 6 a c 0 6 1 a f d 5 4 a 5 4 3 d 4 8 5 1 e 1 " > < i t e m   i d = " a 8 1 6 b 2 2 b 7 b a a 0 a 5 a 5 1 3 3 9 a 9 7 b b e a f 1 3 5 8 7 4 b 8 4 e 6 "   u s e r I D = " 9 6 1 2 8 5 3 4 4 "   u s e r N a m e = " �yfh"   d a t e T i m e = " 2 0 2 3 - 0 8 - 1 6 T 0 4 : 1 4 : 4 1 "   i s N o r m a l = " 0 " > < s : t e x t > < s : r > < s : t   x m l : s p a c e = " p r e s e r v e " > �Onc�O5uTT< / s : t > < / s : r > < / s : t e x t > < / i t e m > < / c o m m e n t C h a i n > < / u n r e s o l v e d > < r e s o l v e d / > < / c o m m e n t C h a i n s > < c o m m e n t C h a i n s   s : r e f = " Q 8 0 "   r g b C l r = " F F 0 0 0 0 " > < u n r e s o l v e d > < c o m m e n t C h a i n   c h a i n I d = " 3 f a 8 1 9 e d 3 8 c 6 d 1 1 2 7 3 6 d 0 6 f 7 f 3 1 7 5 5 5 2 0 d 4 9 4 9 6 2 " > < i t e m   i d = " 4 5 7 1 6 2 5 9 3 1 a 3 6 9 0 1 6 b c e 9 b 6 2 5 4 2 2 a 6 e d 3 3 5 1 c 9 d e "   u s e r I D = " 9 6 1 2 8 5 3 4 4 "   u s e r N a m e = " �yfh"   d a t e T i m e = " 2 0 2 3 - 0 8 - 1 6 T 0 4 : 1 1 : 4 1 "   i s N o r m a l = " 0 " > < s : t e x t > < s : r > < s : t   x m l : s p a c e = " p r e s e r v e " > �Onc�V�[5uQQ
N�|�~�g�(u5u�[7b�W,g�Oo`< / s : t > < / s : r > < / s : t e x t > < / i t e m > < / c o m m e n t C h a i n > < / u n r e s o l v e d > < r e s o l v e d / > < / c o m m e n t C h a i n s > < / c o m m e n t L i s t > < / c o m m e n t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WWO_wpscloud_20230810213114-cfd8f7d3cc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透视</vt:lpstr>
      <vt:lpstr>Sheet4</vt:lpstr>
      <vt:lpstr>Sheet2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快乐冰花</cp:lastModifiedBy>
  <dcterms:created xsi:type="dcterms:W3CDTF">2022-12-11T23:59:00Z</dcterms:created>
  <dcterms:modified xsi:type="dcterms:W3CDTF">2023-09-28T08:21:51Z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2B7529A26FC3465183DA2AFDA8D94A31_13</vt:lpwstr>
  </property>
</Properties>
</file>