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8916" tabRatio="799"/>
  </bookViews>
  <sheets>
    <sheet name="汇总" sheetId="7" r:id="rId1"/>
    <sheet name="6武汉亿量科技有限公司" sheetId="22" state="hidden" r:id="rId2"/>
    <sheet name="11长飞光坊（武汉）科技有限公司" sheetId="17" state="hidden" r:id="rId3"/>
    <sheet name="12武汉市聚芯微电子有限责任公司" sheetId="18" state="hidden" r:id="rId4"/>
    <sheet name="14武汉瀚海新酶生物科技有限公司" sheetId="11" state="hidden" r:id="rId5"/>
    <sheet name="19武汉理工数字传播工程有限公司" sheetId="19" state="hidden" r:id="rId6"/>
    <sheet name="23武汉纽福斯生物科技有限公司" sheetId="13" state="hidden" r:id="rId7"/>
    <sheet name="24武汉敏声新技术有限公司 " sheetId="14" state="hidden" r:id="rId8"/>
    <sheet name="29武汉锂钠氪锶科技有限公司" sheetId="10" state="hidden" r:id="rId9"/>
    <sheet name="31武汉长江计算科技有限公司 " sheetId="20" state="hidden" r:id="rId10"/>
    <sheet name="32武汉睿嘉康生物科技有限公司" sheetId="12" state="hidden" r:id="rId11"/>
    <sheet name="36武汉国创科光电装备有限公司" sheetId="16" state="hidden" r:id="rId12"/>
    <sheet name="40武汉新创元半导体有限公司" sheetId="21" state="hidden" r:id="rId13"/>
    <sheet name="Sheet1" sheetId="15" state="hidden" r:id="rId14"/>
    <sheet name="问题" sheetId="8" state="hidden" r:id="rId15"/>
  </sheets>
  <definedNames>
    <definedName name="_xlnm._FilterDatabase" localSheetId="0" hidden="1">汇总!$A$2:$C$40</definedName>
    <definedName name="_xlnm.Print_Area" localSheetId="0">汇总!$A$1:$C$40</definedName>
    <definedName name="_xlnm.Print_Titles" localSheetId="0">汇总!$A:$B,汇总!$1:$2</definedName>
  </definedNames>
  <calcPr calcId="144525"/>
</workbook>
</file>

<file path=xl/sharedStrings.xml><?xml version="1.0" encoding="utf-8"?>
<sst xmlns="http://schemas.openxmlformats.org/spreadsheetml/2006/main" count="331" uniqueCount="192">
  <si>
    <r>
      <t>东湖高新区</t>
    </r>
    <r>
      <rPr>
        <b/>
        <sz val="72"/>
        <rFont val="Times New Roman"/>
        <charset val="134"/>
      </rPr>
      <t>2025</t>
    </r>
    <r>
      <rPr>
        <b/>
        <sz val="72"/>
        <rFont val="宋体"/>
        <charset val="134"/>
      </rPr>
      <t>年独角兽企业名单</t>
    </r>
  </si>
  <si>
    <t>序号</t>
  </si>
  <si>
    <t>企业名称</t>
  </si>
  <si>
    <t>认定类型</t>
  </si>
  <si>
    <t>武汉本初子午信息科技有限公司</t>
  </si>
  <si>
    <t>独角兽企业</t>
  </si>
  <si>
    <t>武汉聚芯微电子股份有限公司</t>
  </si>
  <si>
    <t>潜在独角兽企业</t>
  </si>
  <si>
    <t>武汉纽福斯生物科技有限公司</t>
  </si>
  <si>
    <t>武汉钐秾科技有限公司</t>
  </si>
  <si>
    <t>长飞光坊（武汉）科技有限公司</t>
  </si>
  <si>
    <t>武汉国创科光电装备有限公司</t>
  </si>
  <si>
    <t>武汉蔚能电池资产有限公司</t>
  </si>
  <si>
    <t>极狐信息技术（湖北）有限公司</t>
  </si>
  <si>
    <t>武汉新创元半导体有限公司</t>
  </si>
  <si>
    <t>武汉芯必达微电子有限公司</t>
  </si>
  <si>
    <t>新存科技（武汉）有限责任公司</t>
  </si>
  <si>
    <t>武汉极创科技有限公司</t>
  </si>
  <si>
    <t>种子独角兽企业</t>
  </si>
  <si>
    <t>武汉智谱科技有限公司</t>
  </si>
  <si>
    <t>湖北天天数链技术有限公司</t>
  </si>
  <si>
    <t>武汉海卓泰克科技有限公司</t>
  </si>
  <si>
    <t>中科酷原科技（武汉）有限公司</t>
  </si>
  <si>
    <t>武汉羿变电气有限公司</t>
  </si>
  <si>
    <t>中电科创智联（武汉）有限责任公司</t>
  </si>
  <si>
    <t>武汉极动智能科技有限公司</t>
  </si>
  <si>
    <t>武汉新赛尔科技有限公司</t>
  </si>
  <si>
    <t>武汉光启源科技有限公司</t>
  </si>
  <si>
    <t>武汉微环控技术有限公司</t>
  </si>
  <si>
    <t>巨安储能武汉科技有限责任公司</t>
  </si>
  <si>
    <t>武汉睿嘉康生物科技有限公司</t>
  </si>
  <si>
    <t>武汉合生科技有限公司</t>
  </si>
  <si>
    <t>武汉九曜光电科技有限公司</t>
  </si>
  <si>
    <t>湖北楚光三维传感技术有限公司</t>
  </si>
  <si>
    <t>诚芯智联（武汉）科技技术有限公司</t>
  </si>
  <si>
    <t>劲帆生物医药科技（武汉）有限公司</t>
  </si>
  <si>
    <t>武汉伯远科技集团有限公司</t>
  </si>
  <si>
    <t>武汉启钠新能源科技有限公司</t>
  </si>
  <si>
    <t>武汉慧观生物科技有限公司</t>
  </si>
  <si>
    <t>珈泌生物科技（武汉）有限责任公司</t>
  </si>
  <si>
    <t>武汉武粤光电技术有限公司</t>
  </si>
  <si>
    <t>湖北芯连达技术有限公司</t>
  </si>
  <si>
    <t>武汉天时维控股有限公司</t>
  </si>
  <si>
    <t>武汉杰开科技有限公司</t>
  </si>
  <si>
    <t>武汉宇微光学软件有限公司</t>
  </si>
  <si>
    <t>股东</t>
  </si>
  <si>
    <t>新增注册资本</t>
  </si>
  <si>
    <t>持股比例</t>
  </si>
  <si>
    <t>股权款</t>
  </si>
  <si>
    <t>本次投资估值</t>
  </si>
  <si>
    <t>回单金额</t>
  </si>
  <si>
    <t>银行回单时间</t>
  </si>
  <si>
    <t>东轶轴</t>
  </si>
  <si>
    <t>金凡</t>
  </si>
  <si>
    <t>共青城凡创一期创业投资合伙企业（有限合伙）</t>
  </si>
  <si>
    <t>变更后实收资本合计</t>
  </si>
  <si>
    <t>湖北夏创星火创业投资基金合伙企业（有限合伙）</t>
  </si>
  <si>
    <t>北京中科创星硬科技中小企业创业投资合伙企业（有限合伙）、</t>
  </si>
  <si>
    <t>湖北长江长飞激光智造创业投资基金合伙企业（有限合伙）</t>
  </si>
  <si>
    <t>湖北省湖报新动能股权投资基金合伙企业（有限合伙）</t>
  </si>
  <si>
    <t>武汉皓明企业管理合伙企业（有限合伙）</t>
  </si>
  <si>
    <t>未提供银行回单</t>
  </si>
  <si>
    <t>南京五源启兴创业投资中心（有限合伙）</t>
  </si>
  <si>
    <t>北京量子跃动科技有限公司</t>
  </si>
  <si>
    <t>珠海横琴华业天成创业投资合伙企业（有限合伙）</t>
  </si>
  <si>
    <t>苏州源明创业投资中心（有限合伙）</t>
  </si>
  <si>
    <t>武汉传新未来股权投资基金合伙企业（有限合伙）</t>
  </si>
  <si>
    <t>连云港医药人才创业投资基金（有限合伙）</t>
  </si>
  <si>
    <t>上海长三角蛟龙私募基金合伙企业（有限合伙）</t>
  </si>
  <si>
    <t>北京兴投优选创业投资基金（有限合伙）</t>
  </si>
  <si>
    <t>珠海广发信德瑞腾创业投资基金合伙企业（有限合伙）</t>
  </si>
  <si>
    <t>珠海广发信德新州一号创业投资基金（有限合伙）</t>
  </si>
  <si>
    <t>广发乾和投资有限公司</t>
  </si>
  <si>
    <t>王国林</t>
  </si>
  <si>
    <t>苏州国丰鼎嘉创业投资合伙企业（有限合伙）</t>
  </si>
  <si>
    <t>Camus Innovations Investment Pte. Ltd.</t>
  </si>
  <si>
    <t>Jupiter Century Global Limited</t>
  </si>
  <si>
    <t>款项没到账，工商没有变更，退出投资计划</t>
  </si>
  <si>
    <t>武汉武创网数知产股权投资基金合伙企业（有限合伙）</t>
  </si>
  <si>
    <t>宜昌数字产业投资基金合伙企业（有限合伙）</t>
  </si>
  <si>
    <t>国寿（深圳）科技创新私募股权投资基金合伙企业（有限合伙）</t>
  </si>
  <si>
    <t>Book Overseas Limited</t>
  </si>
  <si>
    <t>Scienceworks Limited</t>
  </si>
  <si>
    <t>上海千牧企业管理中心(有限合伙)</t>
  </si>
  <si>
    <t>湖南睿泽壹号股权投资合伙企业(有限合伙)</t>
  </si>
  <si>
    <t>款项没到账，工商已变更</t>
  </si>
  <si>
    <t>上海富恒鹿源管理咨询有限公司</t>
  </si>
  <si>
    <t>北京领知数联文化传播有限公司</t>
  </si>
  <si>
    <t>湖北招赢光谷创新药创业投资基金合伙企业（有限合伙）</t>
  </si>
  <si>
    <t>武汉天堂硅谷恒新创业投资基金合伙企业（有限合伙）</t>
  </si>
  <si>
    <t>绍兴柯桥天堂硅谷福睿股权投资合伙企业（有限合伙）</t>
  </si>
  <si>
    <t>先进制造产业投资基金（湖北）合伙企业（有限合伙）</t>
  </si>
  <si>
    <t>长江光谷新能产业投资基金（湖北）合伙企业（有限合伙）</t>
  </si>
  <si>
    <t>广州广金睿德捌号股权投资合伙企业（有限合伙）</t>
  </si>
  <si>
    <t>南京市招银共赢股权投资合伙企业（有限合伙）</t>
  </si>
  <si>
    <t>回单时间</t>
  </si>
  <si>
    <t>合同协议时间</t>
  </si>
  <si>
    <t>北京瑞沣股权投资基金（有限合伙）</t>
  </si>
  <si>
    <t>长江证券创新投资（湖北）有限公司、</t>
  </si>
  <si>
    <t>国铁战新（海南）股权投资基金合伙企业（有限合伙）</t>
  </si>
  <si>
    <t>湖北省融合发展产业投资基金合伙企业（有限合伙）、</t>
  </si>
  <si>
    <t>嘉兴建信宸玥股权投资合伙企业 (有限合伙) </t>
  </si>
  <si>
    <t>石家庄乾宇股权投资基金合伙企业（有限合伙）、</t>
  </si>
  <si>
    <t>武汉杉江聚源企业管理中心（有限合伙）</t>
  </si>
  <si>
    <t>宁波慈星股份有限公司</t>
  </si>
  <si>
    <t>中珈资本</t>
  </si>
  <si>
    <t>长江源通基金</t>
  </si>
  <si>
    <t>砺行</t>
  </si>
  <si>
    <t>投资款到账合计</t>
  </si>
  <si>
    <t>应到账</t>
  </si>
  <si>
    <t>未到账</t>
  </si>
  <si>
    <t>武汉资智回汉天使投资合伙企业（有限合伙）</t>
  </si>
  <si>
    <t>深圳中睿和源投资管理有限公司</t>
  </si>
  <si>
    <t>海南联信众投资合伙企业（有限合伙）</t>
  </si>
  <si>
    <t>到账金额</t>
  </si>
  <si>
    <t>时间</t>
  </si>
  <si>
    <t>武汉光谷烽火产业投资基金合伙企业</t>
  </si>
  <si>
    <t>湖北长江中信科移动通信技术产业投资基金合伙企业、</t>
  </si>
  <si>
    <t>国开制造业转型升级基金</t>
  </si>
  <si>
    <t>广州越秀金蝉五期股权投资基金合伙企业</t>
  </si>
  <si>
    <t>越秀(南昌)股权投资合伙企业</t>
  </si>
  <si>
    <t>广州国资产业发展股权投资基金合伙企业</t>
  </si>
  <si>
    <t>武汉创新发展投资基金合伙企业</t>
  </si>
  <si>
    <t>国开科技创业投资有限责任公司</t>
  </si>
  <si>
    <t>光大金控资产管理有限公司</t>
  </si>
  <si>
    <t>武汉东创数字经济股权投资基金合伙企业</t>
  </si>
  <si>
    <t>北京产权交易所有限公司</t>
  </si>
  <si>
    <t>合肥凯风开盛创业投资合伙企业（有限合伙）</t>
  </si>
  <si>
    <t>杭州凯风永元创业投资合伙企业（有限合伙）</t>
  </si>
  <si>
    <t>安徽华恒生物科技股份有限公司</t>
  </si>
  <si>
    <t>湖北省融合发展产业投资基金合伙企业（有限合伙）</t>
  </si>
  <si>
    <t>长江鑫时代鄂州产业投资基金合伙企业（有限合伙）</t>
  </si>
  <si>
    <t>嘉泰绿能（长汀）投资合伙企业（有限合伙）</t>
  </si>
  <si>
    <t>第一次到账银行回单</t>
  </si>
  <si>
    <t>第二次到账银行回单（人民币）</t>
  </si>
  <si>
    <t>第二次到账银行回单（美元）</t>
  </si>
  <si>
    <t>北京启明融新股权投资合伙企业（有限合伙）</t>
  </si>
  <si>
    <t>QM191 LIMITED</t>
  </si>
  <si>
    <t>南京高榕五期一号股权投资合伙企业（有限合伙）</t>
  </si>
  <si>
    <t>三亚高榕五期二号股权投资基金合伙企业（有限合伙）</t>
  </si>
  <si>
    <t>湖北省联想长江科技产业基金合伙企业（有限合伙）</t>
  </si>
  <si>
    <t>珠海玖菲特玖盛股权投资基金合伙企业（有限合伙）</t>
  </si>
  <si>
    <t>中小企业发展基金（江苏南通有限合伙）</t>
  </si>
  <si>
    <t>偌轮汽车科技（武汉）有限公司</t>
  </si>
  <si>
    <t>武汉市天将技术有限公司</t>
  </si>
  <si>
    <t>武汉亿量科技有限公司</t>
  </si>
  <si>
    <t>武汉艾迪晶生物科技有限公司</t>
  </si>
  <si>
    <t xml:space="preserve">巨安储能武汉科技有限责任公司 </t>
  </si>
  <si>
    <t>佳维斯（武汉）生物医药有限公司</t>
  </si>
  <si>
    <t>珈泌生物科技（武汉）有限公司</t>
  </si>
  <si>
    <t>武汉格瑞农生物科技有限公司</t>
  </si>
  <si>
    <t>武汉天眸光电科技有限公司</t>
  </si>
  <si>
    <t xml:space="preserve">武汉睿嘉康生物科技公司 </t>
  </si>
  <si>
    <t>武汉喻芯半导体有限公司</t>
  </si>
  <si>
    <t>武汉长弢新材料有限公司</t>
  </si>
  <si>
    <t>武汉鑫岳光电科技有限公司</t>
  </si>
  <si>
    <t>兆松科技（武汉）有限公司</t>
  </si>
  <si>
    <t>兆松科技武汉有限公司</t>
  </si>
  <si>
    <t>无</t>
  </si>
  <si>
    <t>1、2023年度《中华人民共和国税收完税证明》模板需要沟通确认，</t>
  </si>
  <si>
    <t>不重要</t>
  </si>
  <si>
    <t>2、申报单位的投资方在中国证券投资基金业协会的管理人登记公示信息、中国证券投资基金业协会的基金产品备案公示信息资料提供的不一样。有的是网站截图、有的是附二维码和备案编号（私募基金），有的是既有私募基金管理人公示信息，也有私募基金公示信息；这是需要提供所有投资方的私募基金公示，还是最近一次投资方的私募基金公示。</t>
  </si>
  <si>
    <t>不能截图，要打印完整版本</t>
  </si>
  <si>
    <t>3、投后估值 是以投资协议里约定的吗？如果投资协议里没有注明估值，是按照企业申报时填写的估值吗(武汉本初子午信息科技有限公司、亿量），用投资款除以取得的股份？</t>
  </si>
  <si>
    <t>4、奖励对象为孵化器、加速器、产业园的运营主体，且该运营主体已实际运营空间载体满一年；具体时间范围？截至2024年10月有一年</t>
  </si>
  <si>
    <t>5、最后一笔投资款到账时间是指最后一次投资协议签约方的资金到账日期，还是指银行回单最近的到账日期？如果有2024年收款，那最近一次收款时间就为2024年吗？</t>
  </si>
  <si>
    <t>7、武汉市天降技术有限公司提交的企业股权变更工商登记核准通知书为国家企业信用信息公示系统下载的企业信用信息公示报告，里面有列示工商变更信息，这样可以吗？</t>
  </si>
  <si>
    <t>需要变化的情况</t>
  </si>
  <si>
    <t>8、武汉艾迪晶准予变更登记通知书没有具体的变更信息，只有准予变更通知或者登记通知书（诚芯智联），这个符合要求吗？</t>
  </si>
  <si>
    <t>要重新提供变化过程</t>
  </si>
  <si>
    <t>10.报告附注没有赋码，只有正文和报表赋码，可以吗</t>
  </si>
  <si>
    <t>整个审计报告都要赋码</t>
  </si>
  <si>
    <t>11、塞维尔社会保险参保证明缴费起止时间是202312-202312，可以吗？</t>
  </si>
  <si>
    <t>不用补充</t>
  </si>
  <si>
    <t>12、武汉瀚海新酶生物科技有限公司的社会保险参保证明是社会保险单位缴费汇总单，显示单位名称、终止时间为2023年12月，合计金额和社保局盖章，这个可以吗</t>
  </si>
  <si>
    <t>可以</t>
  </si>
  <si>
    <t>13.社保人数有的明细和上面总人数不一致；完税证明有的没有2023年完整12个月，询问企业，有的回复说是就交了这几个月税，这个完整性怎么判断？</t>
  </si>
  <si>
    <r>
      <rPr>
        <sz val="11"/>
        <color theme="1"/>
        <rFont val="宋体"/>
        <charset val="134"/>
        <scheme val="minor"/>
      </rPr>
      <t>14、武汉本初子午信息科技有限公司</t>
    </r>
    <r>
      <rPr>
        <sz val="11"/>
        <color rgb="FFFF0000"/>
        <rFont val="宋体"/>
        <charset val="134"/>
        <scheme val="minor"/>
      </rPr>
      <t>审计报告、社保、完税证明</t>
    </r>
    <r>
      <rPr>
        <sz val="11"/>
        <color theme="1"/>
        <rFont val="宋体"/>
        <charset val="134"/>
        <scheme val="minor"/>
      </rPr>
      <t>、专利证书均为武汉小药药医药科技有限公司，审计报告日期为2024年11月10日，二维码扫不出来，验证码不清晰，输入注协网站未查到结果，这样符合要求吗？</t>
    </r>
  </si>
  <si>
    <t>15、武汉珞珈伊云光电技术有限公司情况说明：”深圳德迅投资属于深圳市天使投资协会会员并受本协会管理，所以无法提供中国证券投资基金业协会的相关公示信息？这样可以吗</t>
  </si>
  <si>
    <t>16、信用中国的信用报告时间为2024年8月30日，不是最近导出的，这个符合要求吗？</t>
  </si>
  <si>
    <t>符合</t>
  </si>
  <si>
    <r>
      <rPr>
        <sz val="11"/>
        <color theme="1"/>
        <rFont val="宋体"/>
        <charset val="134"/>
        <scheme val="minor"/>
      </rPr>
      <t>16、经查验，此报告为武汉光谷生物产业基地建设投资有限公司</t>
    </r>
    <r>
      <rPr>
        <sz val="11"/>
        <color rgb="FFFF0000"/>
        <rFont val="宋体"/>
        <charset val="134"/>
        <scheme val="minor"/>
      </rPr>
      <t>2025年年度审计报告</t>
    </r>
    <r>
      <rPr>
        <sz val="11"/>
        <color theme="1"/>
        <rFont val="宋体"/>
        <charset val="134"/>
        <scheme val="minor"/>
      </rPr>
      <t>， 由大信会计师事务所（特殊普通合伙）于2024年04月30日出具， 签字注册会计师为索*国、陈*。报备错误，</t>
    </r>
  </si>
  <si>
    <t>1、</t>
  </si>
  <si>
    <t>两个时间点的汇率以哪个高的估值算哪个？要校验估值是否符合</t>
  </si>
  <si>
    <t>2、</t>
  </si>
  <si>
    <t>合同约定的投资款都要在2023年到账，待讨论</t>
  </si>
  <si>
    <t>整个审计报告全部都要赋码，附注也要赋码</t>
  </si>
  <si>
    <t>基金待定、到账时间</t>
  </si>
  <si>
    <t>融资公示要一个就可以，截图不行，要打印页面，要求投资方必须要有私募基金，如果没有公示材料就不行</t>
  </si>
  <si>
    <t>股东全部撤资就不行</t>
  </si>
  <si>
    <t>孵化器和加速器备案不一样 认不认</t>
  </si>
  <si>
    <t>要写最后一轮融资的款项到达时间</t>
  </si>
</sst>
</file>

<file path=xl/styles.xml><?xml version="1.0" encoding="utf-8"?>
<styleSheet xmlns="http://schemas.openxmlformats.org/spreadsheetml/2006/main">
  <numFmts count="11">
    <numFmt numFmtId="176" formatCode="_ * #,##0.0000_ ;_ * \-#,##0.0000_ ;_ * &quot;-&quot;??_ ;_ @_ "/>
    <numFmt numFmtId="177" formatCode="[$-F800]dddd\,\ mmmm\ dd\,\ yyyy"/>
    <numFmt numFmtId="178" formatCode="_ * #,##0.000_ ;_ * \-#,##0.000_ ;_ * &quot;-&quot;??_ ;_ @_ "/>
    <numFmt numFmtId="42" formatCode="_ &quot;￥&quot;* #,##0_ ;_ &quot;￥&quot;* \-#,##0_ ;_ &quot;￥&quot;* &quot;-&quot;_ ;_ @_ "/>
    <numFmt numFmtId="179" formatCode="_ * #,##0.000000_ ;_ * \-#,##0.000000_ ;_ * &quot;-&quot;??_ ;_ @_ "/>
    <numFmt numFmtId="180" formatCode="0.00000%"/>
    <numFmt numFmtId="41" formatCode="_ * #,##0_ ;_ * \-#,##0_ ;_ * &quot;-&quot;_ ;_ @_ "/>
    <numFmt numFmtId="181" formatCode="0.0000%"/>
    <numFmt numFmtId="182" formatCode="_ * #,##0.00000_ ;_ * \-#,##0.00000_ ;_ *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rgb="FFFF0000"/>
      <name val="宋体"/>
      <charset val="134"/>
      <scheme val="minor"/>
    </font>
    <font>
      <sz val="12"/>
      <name val="宋体"/>
      <charset val="134"/>
    </font>
    <font>
      <sz val="12"/>
      <color theme="1"/>
      <name val="宋体"/>
      <charset val="134"/>
    </font>
    <font>
      <sz val="12"/>
      <color rgb="FF3E3E3E"/>
      <name val="宋体"/>
      <charset val="134"/>
    </font>
    <font>
      <sz val="9"/>
      <color theme="1"/>
      <name val="宋体"/>
      <charset val="134"/>
      <scheme val="minor"/>
    </font>
    <font>
      <sz val="9"/>
      <color rgb="FFFF0000"/>
      <name val="宋体"/>
      <charset val="134"/>
      <scheme val="minor"/>
    </font>
    <font>
      <b/>
      <sz val="48"/>
      <name val="Times New Roman"/>
      <charset val="134"/>
    </font>
    <font>
      <sz val="40"/>
      <name val="Times New Roman"/>
      <charset val="134"/>
    </font>
    <font>
      <sz val="22"/>
      <name val="Times New Roman"/>
      <charset val="134"/>
    </font>
    <font>
      <sz val="26"/>
      <name val="Times New Roman"/>
      <charset val="134"/>
    </font>
    <font>
      <b/>
      <sz val="72"/>
      <name val="宋体"/>
      <charset val="134"/>
    </font>
    <font>
      <b/>
      <sz val="72"/>
      <name val="Times New Roman"/>
      <charset val="134"/>
    </font>
    <font>
      <b/>
      <sz val="48"/>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s>
  <fills count="3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4"/>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3" fontId="2" fillId="0" borderId="0" applyFont="0" applyFill="0" applyBorder="0" applyAlignment="0" applyProtection="0">
      <alignment vertical="center"/>
    </xf>
    <xf numFmtId="0" fontId="15" fillId="22" borderId="0" applyNumberFormat="0" applyBorder="0" applyAlignment="0" applyProtection="0">
      <alignment vertical="center"/>
    </xf>
    <xf numFmtId="0" fontId="15" fillId="24" borderId="0" applyNumberFormat="0" applyBorder="0" applyAlignment="0" applyProtection="0">
      <alignment vertical="center"/>
    </xf>
    <xf numFmtId="0" fontId="14" fillId="23" borderId="0" applyNumberFormat="0" applyBorder="0" applyAlignment="0" applyProtection="0">
      <alignment vertical="center"/>
    </xf>
    <xf numFmtId="0" fontId="15" fillId="26" borderId="0" applyNumberFormat="0" applyBorder="0" applyAlignment="0" applyProtection="0">
      <alignment vertical="center"/>
    </xf>
    <xf numFmtId="0" fontId="15" fillId="20" borderId="0" applyNumberFormat="0" applyBorder="0" applyAlignment="0" applyProtection="0">
      <alignment vertical="center"/>
    </xf>
    <xf numFmtId="0" fontId="14" fillId="21" borderId="0" applyNumberFormat="0" applyBorder="0" applyAlignment="0" applyProtection="0">
      <alignment vertical="center"/>
    </xf>
    <xf numFmtId="0" fontId="15" fillId="31" borderId="0" applyNumberFormat="0" applyBorder="0" applyAlignment="0" applyProtection="0">
      <alignment vertical="center"/>
    </xf>
    <xf numFmtId="0" fontId="18" fillId="0" borderId="5" applyNumberFormat="0" applyFill="0" applyAlignment="0" applyProtection="0">
      <alignment vertical="center"/>
    </xf>
    <xf numFmtId="0" fontId="23" fillId="0" borderId="0" applyNumberFormat="0" applyFill="0" applyBorder="0" applyAlignment="0" applyProtection="0">
      <alignment vertical="center"/>
    </xf>
    <xf numFmtId="0" fontId="22"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0" borderId="6" applyNumberFormat="0" applyFill="0" applyAlignment="0" applyProtection="0">
      <alignment vertical="center"/>
    </xf>
    <xf numFmtId="42" fontId="0" fillId="0" borderId="0" applyFont="0" applyFill="0" applyBorder="0" applyAlignment="0" applyProtection="0">
      <alignment vertical="center"/>
    </xf>
    <xf numFmtId="0" fontId="14" fillId="27" borderId="0" applyNumberFormat="0" applyBorder="0" applyAlignment="0" applyProtection="0">
      <alignment vertical="center"/>
    </xf>
    <xf numFmtId="0" fontId="24"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16" borderId="0" applyNumberFormat="0" applyBorder="0" applyAlignment="0" applyProtection="0">
      <alignment vertical="center"/>
    </xf>
    <xf numFmtId="0" fontId="25" fillId="0" borderId="6" applyNumberFormat="0" applyFill="0" applyAlignment="0" applyProtection="0">
      <alignment vertical="center"/>
    </xf>
    <xf numFmtId="0" fontId="27" fillId="0" borderId="0" applyNumberFormat="0" applyFill="0" applyBorder="0" applyAlignment="0" applyProtection="0">
      <alignment vertical="center"/>
    </xf>
    <xf numFmtId="0" fontId="15" fillId="29" borderId="0" applyNumberFormat="0" applyBorder="0" applyAlignment="0" applyProtection="0">
      <alignment vertical="center"/>
    </xf>
    <xf numFmtId="44" fontId="0" fillId="0" borderId="0" applyFont="0" applyFill="0" applyBorder="0" applyAlignment="0" applyProtection="0">
      <alignment vertical="center"/>
    </xf>
    <xf numFmtId="0" fontId="15" fillId="30" borderId="0" applyNumberFormat="0" applyBorder="0" applyAlignment="0" applyProtection="0">
      <alignment vertical="center"/>
    </xf>
    <xf numFmtId="0" fontId="30" fillId="18" borderId="9"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32" borderId="0" applyNumberFormat="0" applyBorder="0" applyAlignment="0" applyProtection="0">
      <alignment vertical="center"/>
    </xf>
    <xf numFmtId="0" fontId="15" fillId="34" borderId="0" applyNumberFormat="0" applyBorder="0" applyAlignment="0" applyProtection="0">
      <alignment vertical="center"/>
    </xf>
    <xf numFmtId="0" fontId="14" fillId="35" borderId="0" applyNumberFormat="0" applyBorder="0" applyAlignment="0" applyProtection="0">
      <alignment vertical="center"/>
    </xf>
    <xf numFmtId="0" fontId="32" fillId="36" borderId="9" applyNumberFormat="0" applyAlignment="0" applyProtection="0">
      <alignment vertical="center"/>
    </xf>
    <xf numFmtId="0" fontId="21" fillId="18" borderId="3" applyNumberFormat="0" applyAlignment="0" applyProtection="0">
      <alignment vertical="center"/>
    </xf>
    <xf numFmtId="0" fontId="31" fillId="33" borderId="10" applyNumberFormat="0" applyAlignment="0" applyProtection="0">
      <alignment vertical="center"/>
    </xf>
    <xf numFmtId="0" fontId="29" fillId="0" borderId="8" applyNumberFormat="0" applyFill="0" applyAlignment="0" applyProtection="0">
      <alignment vertical="center"/>
    </xf>
    <xf numFmtId="9" fontId="2" fillId="0" borderId="0" applyFont="0" applyFill="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0" fillId="25" borderId="7" applyNumberFormat="0" applyFont="0" applyAlignment="0" applyProtection="0">
      <alignment vertical="center"/>
    </xf>
    <xf numFmtId="0" fontId="20" fillId="0" borderId="0" applyNumberFormat="0" applyFill="0" applyBorder="0" applyAlignment="0" applyProtection="0">
      <alignment vertical="center"/>
    </xf>
    <xf numFmtId="0" fontId="19" fillId="13" borderId="0" applyNumberFormat="0" applyBorder="0" applyAlignment="0" applyProtection="0">
      <alignment vertical="center"/>
    </xf>
    <xf numFmtId="0" fontId="18" fillId="0" borderId="0" applyNumberFormat="0" applyFill="0" applyBorder="0" applyAlignment="0" applyProtection="0">
      <alignment vertical="center"/>
    </xf>
    <xf numFmtId="0" fontId="14" fillId="19" borderId="0" applyNumberFormat="0" applyBorder="0" applyAlignment="0" applyProtection="0">
      <alignment vertical="center"/>
    </xf>
    <xf numFmtId="0" fontId="17" fillId="12" borderId="0" applyNumberFormat="0" applyBorder="0" applyAlignment="0" applyProtection="0">
      <alignment vertical="center"/>
    </xf>
    <xf numFmtId="0" fontId="15" fillId="11" borderId="0" applyNumberFormat="0" applyBorder="0" applyAlignment="0" applyProtection="0">
      <alignment vertical="center"/>
    </xf>
    <xf numFmtId="0" fontId="16" fillId="10" borderId="0" applyNumberFormat="0" applyBorder="0" applyAlignment="0" applyProtection="0">
      <alignment vertical="center"/>
    </xf>
    <xf numFmtId="0" fontId="14" fillId="9" borderId="0" applyNumberFormat="0" applyBorder="0" applyAlignment="0" applyProtection="0">
      <alignment vertical="center"/>
    </xf>
    <xf numFmtId="0" fontId="15" fillId="8" borderId="0" applyNumberFormat="0" applyBorder="0" applyAlignment="0" applyProtection="0">
      <alignment vertical="center"/>
    </xf>
    <xf numFmtId="0" fontId="2" fillId="0" borderId="0">
      <alignment vertical="center"/>
    </xf>
    <xf numFmtId="0" fontId="14" fillId="28" borderId="0" applyNumberFormat="0" applyBorder="0" applyAlignment="0" applyProtection="0">
      <alignment vertical="center"/>
    </xf>
    <xf numFmtId="0" fontId="15" fillId="7" borderId="0" applyNumberFormat="0" applyBorder="0" applyAlignment="0" applyProtection="0">
      <alignment vertical="center"/>
    </xf>
    <xf numFmtId="0" fontId="14" fillId="6" borderId="0" applyNumberFormat="0" applyBorder="0" applyAlignment="0" applyProtection="0">
      <alignment vertical="center"/>
    </xf>
  </cellStyleXfs>
  <cellXfs count="70">
    <xf numFmtId="0" fontId="0" fillId="0" borderId="0" xfId="0">
      <alignment vertical="center"/>
    </xf>
    <xf numFmtId="0" fontId="0" fillId="2" borderId="0" xfId="0" applyFill="1">
      <alignment vertical="center"/>
    </xf>
    <xf numFmtId="0" fontId="1" fillId="0" borderId="0" xfId="0" applyFont="1">
      <alignment vertical="center"/>
    </xf>
    <xf numFmtId="0" fontId="1" fillId="0" borderId="0" xfId="0" applyFont="1" applyAlignment="1">
      <alignment horizontal="left" vertical="center" wrapText="1"/>
    </xf>
    <xf numFmtId="0" fontId="1" fillId="2" borderId="0" xfId="0" applyFont="1" applyFill="1">
      <alignment vertical="center"/>
    </xf>
    <xf numFmtId="0" fontId="0" fillId="3" borderId="0" xfId="0" applyFill="1">
      <alignment vertical="center"/>
    </xf>
    <xf numFmtId="0" fontId="0" fillId="0" borderId="0" xfId="0" applyAlignment="1">
      <alignment vertical="center" wrapText="1"/>
    </xf>
    <xf numFmtId="0" fontId="2" fillId="0" borderId="1" xfId="0" applyFont="1" applyBorder="1" applyAlignment="1">
      <alignment horizontal="left" vertical="center" shrinkToFit="1"/>
    </xf>
    <xf numFmtId="0" fontId="3" fillId="0" borderId="1" xfId="0" applyFont="1" applyBorder="1" applyAlignment="1">
      <alignment horizontal="left" vertical="center" shrinkToFit="1"/>
    </xf>
    <xf numFmtId="0" fontId="2" fillId="0" borderId="1" xfId="0" applyFont="1" applyBorder="1" applyAlignment="1">
      <alignment vertical="center" shrinkToFit="1"/>
    </xf>
    <xf numFmtId="0" fontId="4" fillId="0" borderId="1" xfId="0" applyFont="1" applyBorder="1" applyAlignment="1">
      <alignment vertical="center" shrinkToFit="1"/>
    </xf>
    <xf numFmtId="0" fontId="2" fillId="4" borderId="1" xfId="0" applyFont="1" applyFill="1" applyBorder="1" applyAlignment="1">
      <alignment vertical="center" shrinkToFit="1"/>
    </xf>
    <xf numFmtId="0" fontId="5" fillId="0" borderId="0" xfId="0" applyFont="1">
      <alignment vertical="center"/>
    </xf>
    <xf numFmtId="43" fontId="5" fillId="0" borderId="0" xfId="13" applyFont="1">
      <alignment vertical="center"/>
    </xf>
    <xf numFmtId="181" fontId="5" fillId="0" borderId="0" xfId="12" applyNumberFormat="1" applyFont="1">
      <alignment vertical="center"/>
    </xf>
    <xf numFmtId="0" fontId="6" fillId="0" borderId="0" xfId="0" applyFont="1">
      <alignment vertical="center"/>
    </xf>
    <xf numFmtId="181" fontId="6" fillId="0" borderId="0" xfId="12" applyNumberFormat="1" applyFont="1">
      <alignment vertical="center"/>
    </xf>
    <xf numFmtId="181" fontId="5" fillId="0" borderId="0" xfId="0" applyNumberFormat="1" applyFont="1">
      <alignment vertical="center"/>
    </xf>
    <xf numFmtId="43" fontId="5" fillId="0" borderId="0" xfId="13" applyFont="1" applyAlignment="1">
      <alignment vertical="center" shrinkToFit="1"/>
    </xf>
    <xf numFmtId="14" fontId="5" fillId="0" borderId="0" xfId="0" applyNumberFormat="1" applyFont="1">
      <alignment vertical="center"/>
    </xf>
    <xf numFmtId="178" fontId="5" fillId="0" borderId="0" xfId="13" applyNumberFormat="1" applyFont="1">
      <alignment vertical="center"/>
    </xf>
    <xf numFmtId="181" fontId="0" fillId="0" borderId="0" xfId="12" applyNumberFormat="1" applyFont="1">
      <alignment vertical="center"/>
    </xf>
    <xf numFmtId="180" fontId="0" fillId="0" borderId="0" xfId="12" applyNumberFormat="1" applyFont="1">
      <alignment vertical="center"/>
    </xf>
    <xf numFmtId="43" fontId="0" fillId="0" borderId="0" xfId="13" applyFont="1">
      <alignment vertical="center"/>
    </xf>
    <xf numFmtId="14" fontId="0" fillId="0" borderId="0" xfId="0" applyNumberFormat="1">
      <alignment vertical="center"/>
    </xf>
    <xf numFmtId="181" fontId="0" fillId="0" borderId="0" xfId="0" applyNumberFormat="1">
      <alignment vertical="center"/>
    </xf>
    <xf numFmtId="43" fontId="0" fillId="0" borderId="0" xfId="0" applyNumberFormat="1">
      <alignment vertical="center"/>
    </xf>
    <xf numFmtId="181" fontId="0" fillId="0" borderId="0" xfId="13" applyNumberFormat="1" applyFont="1">
      <alignment vertical="center"/>
    </xf>
    <xf numFmtId="10" fontId="0" fillId="0" borderId="0" xfId="0" applyNumberFormat="1">
      <alignment vertical="center"/>
    </xf>
    <xf numFmtId="0" fontId="0" fillId="5" borderId="0" xfId="0" applyFill="1">
      <alignment vertical="center"/>
    </xf>
    <xf numFmtId="57" fontId="0" fillId="0" borderId="0" xfId="0" applyNumberFormat="1">
      <alignment vertical="center"/>
    </xf>
    <xf numFmtId="0" fontId="0" fillId="0" borderId="1" xfId="0" applyBorder="1">
      <alignment vertical="center"/>
    </xf>
    <xf numFmtId="181" fontId="0" fillId="0" borderId="1" xfId="12" applyNumberFormat="1" applyFont="1" applyBorder="1">
      <alignment vertical="center"/>
    </xf>
    <xf numFmtId="181" fontId="0" fillId="0" borderId="1" xfId="0" applyNumberFormat="1" applyBorder="1">
      <alignment vertical="center"/>
    </xf>
    <xf numFmtId="43" fontId="0" fillId="0" borderId="1" xfId="13" applyFont="1" applyBorder="1">
      <alignment vertical="center"/>
    </xf>
    <xf numFmtId="43" fontId="0" fillId="0" borderId="1" xfId="0" applyNumberFormat="1" applyBorder="1">
      <alignment vertical="center"/>
    </xf>
    <xf numFmtId="0" fontId="0" fillId="0" borderId="0" xfId="0" applyAlignment="1">
      <alignment horizontal="left" vertical="center"/>
    </xf>
    <xf numFmtId="180" fontId="0" fillId="0" borderId="1" xfId="12" applyNumberFormat="1" applyFont="1" applyBorder="1">
      <alignment vertical="center"/>
    </xf>
    <xf numFmtId="0" fontId="0" fillId="4" borderId="1" xfId="0" applyFill="1" applyBorder="1">
      <alignment vertical="center"/>
    </xf>
    <xf numFmtId="180" fontId="0" fillId="4" borderId="1" xfId="12" applyNumberFormat="1" applyFont="1" applyFill="1" applyBorder="1">
      <alignment vertical="center"/>
    </xf>
    <xf numFmtId="180" fontId="0" fillId="0" borderId="1" xfId="0" applyNumberFormat="1" applyBorder="1">
      <alignment vertical="center"/>
    </xf>
    <xf numFmtId="180" fontId="0" fillId="0" borderId="0" xfId="0" applyNumberFormat="1">
      <alignment vertical="center"/>
    </xf>
    <xf numFmtId="0" fontId="0" fillId="0" borderId="1" xfId="0" applyBorder="1" applyAlignment="1">
      <alignment horizontal="left" vertical="center"/>
    </xf>
    <xf numFmtId="14" fontId="0" fillId="0" borderId="1" xfId="0" applyNumberFormat="1" applyBorder="1" applyAlignment="1">
      <alignment horizontal="left" vertical="center"/>
    </xf>
    <xf numFmtId="0" fontId="1" fillId="0" borderId="1" xfId="0" applyFont="1" applyBorder="1" applyAlignment="1">
      <alignment horizontal="left" vertical="center"/>
    </xf>
    <xf numFmtId="14" fontId="0" fillId="2" borderId="0" xfId="0" applyNumberFormat="1" applyFill="1">
      <alignment vertical="center"/>
    </xf>
    <xf numFmtId="43" fontId="0" fillId="2" borderId="0" xfId="13" applyFont="1" applyFill="1">
      <alignment vertical="center"/>
    </xf>
    <xf numFmtId="179" fontId="0" fillId="0" borderId="0" xfId="13" applyNumberFormat="1" applyFont="1">
      <alignment vertical="center"/>
    </xf>
    <xf numFmtId="182" fontId="0" fillId="0" borderId="0" xfId="13" applyNumberFormat="1" applyFont="1">
      <alignment vertical="center"/>
    </xf>
    <xf numFmtId="179" fontId="0" fillId="0" borderId="1" xfId="13" applyNumberFormat="1" applyFont="1" applyBorder="1">
      <alignment vertical="center"/>
    </xf>
    <xf numFmtId="182" fontId="0" fillId="0" borderId="1" xfId="13" applyNumberFormat="1" applyFont="1" applyBorder="1">
      <alignment vertical="center"/>
    </xf>
    <xf numFmtId="179" fontId="0" fillId="5" borderId="1" xfId="13" applyNumberFormat="1" applyFont="1" applyFill="1" applyBorder="1">
      <alignment vertical="center"/>
    </xf>
    <xf numFmtId="177" fontId="0" fillId="0" borderId="1" xfId="13" applyNumberFormat="1" applyFont="1" applyBorder="1">
      <alignment vertical="center"/>
    </xf>
    <xf numFmtId="0" fontId="0" fillId="0" borderId="0" xfId="0" applyAlignment="1">
      <alignment horizontal="center" vertical="center"/>
    </xf>
    <xf numFmtId="176" fontId="0" fillId="0" borderId="0" xfId="13" applyNumberFormat="1" applyFont="1">
      <alignment vertical="center"/>
    </xf>
    <xf numFmtId="0" fontId="5" fillId="0" borderId="1" xfId="0" applyFont="1" applyBorder="1" applyAlignment="1">
      <alignment horizontal="center" vertical="center"/>
    </xf>
    <xf numFmtId="0" fontId="5" fillId="0" borderId="1" xfId="0" applyFont="1" applyBorder="1">
      <alignment vertical="center"/>
    </xf>
    <xf numFmtId="176" fontId="0" fillId="0" borderId="1" xfId="13" applyNumberFormat="1" applyFont="1" applyBorder="1">
      <alignment vertical="center"/>
    </xf>
    <xf numFmtId="0" fontId="0" fillId="0" borderId="1" xfId="0" applyBorder="1" applyAlignment="1">
      <alignment horizontal="center" vertical="center"/>
    </xf>
    <xf numFmtId="43" fontId="0" fillId="5" borderId="1" xfId="13" applyFont="1" applyFill="1" applyBorder="1">
      <alignment vertical="center"/>
    </xf>
    <xf numFmtId="14" fontId="0" fillId="0" borderId="1" xfId="0" applyNumberFormat="1" applyBorder="1">
      <alignment vertical="center"/>
    </xf>
    <xf numFmtId="0" fontId="7" fillId="0" borderId="0" xfId="0" applyFont="1" applyFill="1" applyAlignment="1">
      <alignment horizontal="center" vertical="center" wrapText="1" shrinkToFit="1"/>
    </xf>
    <xf numFmtId="0" fontId="8" fillId="0" borderId="0" xfId="0" applyFont="1" applyFill="1" applyAlignment="1">
      <alignment vertical="center" wrapText="1" shrinkToFit="1"/>
    </xf>
    <xf numFmtId="0" fontId="9" fillId="0" borderId="0" xfId="0" applyFont="1" applyFill="1" applyAlignment="1">
      <alignment horizontal="center" vertical="center" wrapText="1" shrinkToFit="1"/>
    </xf>
    <xf numFmtId="0" fontId="10" fillId="0" borderId="0" xfId="0" applyFont="1" applyFill="1" applyAlignment="1">
      <alignment vertical="center" wrapText="1" shrinkToFit="1"/>
    </xf>
    <xf numFmtId="0" fontId="11" fillId="0" borderId="0" xfId="0" applyFont="1" applyFill="1" applyAlignment="1">
      <alignment horizontal="center" vertical="center" wrapText="1" shrinkToFit="1"/>
    </xf>
    <xf numFmtId="0" fontId="12" fillId="0" borderId="0" xfId="0" applyFont="1" applyFill="1" applyAlignment="1">
      <alignment horizontal="center" vertical="center" wrapText="1" shrinkToFit="1"/>
    </xf>
    <xf numFmtId="0" fontId="13" fillId="0" borderId="1" xfId="0" applyFont="1" applyFill="1" applyBorder="1" applyAlignment="1">
      <alignment horizontal="center" vertical="center" wrapText="1" shrinkToFit="1"/>
    </xf>
    <xf numFmtId="0" fontId="13" fillId="0" borderId="2"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cellXfs>
  <cellStyles count="52">
    <cellStyle name="常规" xfId="0" builtinId="0"/>
    <cellStyle name="千位分隔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百分比 2" xfId="35"/>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xdr:row>
      <xdr:rowOff>36075</xdr:rowOff>
    </xdr:from>
    <xdr:to>
      <xdr:col>4</xdr:col>
      <xdr:colOff>656060</xdr:colOff>
      <xdr:row>24</xdr:row>
      <xdr:rowOff>29851</xdr:rowOff>
    </xdr:to>
    <xdr:pic>
      <xdr:nvPicPr>
        <xdr:cNvPr id="2" name="图片 1"/>
        <xdr:cNvPicPr>
          <a:picLocks noChangeAspect="1"/>
        </xdr:cNvPicPr>
      </xdr:nvPicPr>
      <xdr:blipFill>
        <a:blip r:embed="rId1"/>
        <a:stretch>
          <a:fillRect/>
        </a:stretch>
      </xdr:blipFill>
      <xdr:spPr>
        <a:xfrm>
          <a:off x="0" y="2595880"/>
          <a:ext cx="6322695" cy="1823085"/>
        </a:xfrm>
        <a:prstGeom prst="rect">
          <a:avLst/>
        </a:prstGeom>
      </xdr:spPr>
    </xdr:pic>
    <xdr:clientData/>
  </xdr:twoCellAnchor>
  <xdr:twoCellAnchor editAs="oneCell">
    <xdr:from>
      <xdr:col>0</xdr:col>
      <xdr:colOff>0</xdr:colOff>
      <xdr:row>23</xdr:row>
      <xdr:rowOff>147006</xdr:rowOff>
    </xdr:from>
    <xdr:to>
      <xdr:col>4</xdr:col>
      <xdr:colOff>235095</xdr:colOff>
      <xdr:row>55</xdr:row>
      <xdr:rowOff>180831</xdr:rowOff>
    </xdr:to>
    <xdr:pic>
      <xdr:nvPicPr>
        <xdr:cNvPr id="3" name="图片 2"/>
        <xdr:cNvPicPr>
          <a:picLocks noChangeAspect="1"/>
        </xdr:cNvPicPr>
      </xdr:nvPicPr>
      <xdr:blipFill>
        <a:blip r:embed="rId2"/>
        <a:stretch>
          <a:fillRect/>
        </a:stretch>
      </xdr:blipFill>
      <xdr:spPr>
        <a:xfrm>
          <a:off x="0" y="4352925"/>
          <a:ext cx="5901690" cy="58858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40"/>
  <sheetViews>
    <sheetView tabSelected="1" view="pageBreakPreview" zoomScale="50" zoomScaleNormal="80" topLeftCell="A37" workbookViewId="0">
      <selection activeCell="C7" sqref="C7"/>
    </sheetView>
  </sheetViews>
  <sheetFormatPr defaultColWidth="9" defaultRowHeight="30" customHeight="1" outlineLevelCol="2"/>
  <cols>
    <col min="1" max="1" width="40.6666666666667" style="63" customWidth="1"/>
    <col min="2" max="2" width="138.444444444444" style="63" customWidth="1"/>
    <col min="3" max="3" width="105.777777777778" style="63" customWidth="1"/>
    <col min="4" max="4" width="74" style="64" customWidth="1"/>
    <col min="5" max="16384" width="9" style="64"/>
  </cols>
  <sheetData>
    <row r="1" ht="122" customHeight="1" spans="1:3">
      <c r="A1" s="65" t="s">
        <v>0</v>
      </c>
      <c r="B1" s="66"/>
      <c r="C1" s="66"/>
    </row>
    <row r="2" s="61" customFormat="1" ht="64" customHeight="1" spans="1:3">
      <c r="A2" s="67" t="s">
        <v>1</v>
      </c>
      <c r="B2" s="68" t="s">
        <v>2</v>
      </c>
      <c r="C2" s="68" t="s">
        <v>3</v>
      </c>
    </row>
    <row r="3" s="62" customFormat="1" ht="65" customHeight="1" spans="1:3">
      <c r="A3" s="69">
        <v>1</v>
      </c>
      <c r="B3" s="69" t="s">
        <v>4</v>
      </c>
      <c r="C3" s="69" t="s">
        <v>5</v>
      </c>
    </row>
    <row r="4" s="62" customFormat="1" ht="65" customHeight="1" spans="1:3">
      <c r="A4" s="69">
        <v>2</v>
      </c>
      <c r="B4" s="69" t="s">
        <v>6</v>
      </c>
      <c r="C4" s="69" t="s">
        <v>7</v>
      </c>
    </row>
    <row r="5" s="62" customFormat="1" ht="65" customHeight="1" spans="1:3">
      <c r="A5" s="69">
        <v>3</v>
      </c>
      <c r="B5" s="69" t="s">
        <v>8</v>
      </c>
      <c r="C5" s="69" t="s">
        <v>7</v>
      </c>
    </row>
    <row r="6" s="62" customFormat="1" ht="65" customHeight="1" spans="1:3">
      <c r="A6" s="69">
        <v>4</v>
      </c>
      <c r="B6" s="69" t="s">
        <v>9</v>
      </c>
      <c r="C6" s="69" t="s">
        <v>7</v>
      </c>
    </row>
    <row r="7" s="62" customFormat="1" ht="65" customHeight="1" spans="1:3">
      <c r="A7" s="69">
        <v>5</v>
      </c>
      <c r="B7" s="69" t="s">
        <v>10</v>
      </c>
      <c r="C7" s="69" t="s">
        <v>7</v>
      </c>
    </row>
    <row r="8" s="62" customFormat="1" ht="65" customHeight="1" spans="1:3">
      <c r="A8" s="69">
        <v>6</v>
      </c>
      <c r="B8" s="69" t="s">
        <v>11</v>
      </c>
      <c r="C8" s="69" t="s">
        <v>7</v>
      </c>
    </row>
    <row r="9" s="62" customFormat="1" ht="65" customHeight="1" spans="1:3">
      <c r="A9" s="69">
        <v>7</v>
      </c>
      <c r="B9" s="69" t="s">
        <v>12</v>
      </c>
      <c r="C9" s="69" t="s">
        <v>7</v>
      </c>
    </row>
    <row r="10" s="62" customFormat="1" ht="65" customHeight="1" spans="1:3">
      <c r="A10" s="69">
        <v>8</v>
      </c>
      <c r="B10" s="69" t="s">
        <v>13</v>
      </c>
      <c r="C10" s="69" t="s">
        <v>7</v>
      </c>
    </row>
    <row r="11" s="62" customFormat="1" ht="65" customHeight="1" spans="1:3">
      <c r="A11" s="69">
        <v>9</v>
      </c>
      <c r="B11" s="69" t="s">
        <v>14</v>
      </c>
      <c r="C11" s="69" t="s">
        <v>7</v>
      </c>
    </row>
    <row r="12" s="62" customFormat="1" ht="65" customHeight="1" spans="1:3">
      <c r="A12" s="69">
        <v>10</v>
      </c>
      <c r="B12" s="69" t="s">
        <v>15</v>
      </c>
      <c r="C12" s="69" t="s">
        <v>7</v>
      </c>
    </row>
    <row r="13" s="62" customFormat="1" ht="65" customHeight="1" spans="1:3">
      <c r="A13" s="69">
        <v>11</v>
      </c>
      <c r="B13" s="69" t="s">
        <v>16</v>
      </c>
      <c r="C13" s="69" t="s">
        <v>7</v>
      </c>
    </row>
    <row r="14" s="62" customFormat="1" ht="65" customHeight="1" spans="1:3">
      <c r="A14" s="69">
        <v>12</v>
      </c>
      <c r="B14" s="69" t="s">
        <v>17</v>
      </c>
      <c r="C14" s="69" t="s">
        <v>18</v>
      </c>
    </row>
    <row r="15" s="62" customFormat="1" ht="65" customHeight="1" spans="1:3">
      <c r="A15" s="69">
        <v>13</v>
      </c>
      <c r="B15" s="69" t="s">
        <v>19</v>
      </c>
      <c r="C15" s="69" t="s">
        <v>18</v>
      </c>
    </row>
    <row r="16" s="62" customFormat="1" ht="65" customHeight="1" spans="1:3">
      <c r="A16" s="69">
        <v>14</v>
      </c>
      <c r="B16" s="69" t="s">
        <v>20</v>
      </c>
      <c r="C16" s="69" t="s">
        <v>18</v>
      </c>
    </row>
    <row r="17" s="62" customFormat="1" ht="65" customHeight="1" spans="1:3">
      <c r="A17" s="69">
        <v>15</v>
      </c>
      <c r="B17" s="69" t="s">
        <v>21</v>
      </c>
      <c r="C17" s="69" t="s">
        <v>18</v>
      </c>
    </row>
    <row r="18" s="62" customFormat="1" ht="65" customHeight="1" spans="1:3">
      <c r="A18" s="69">
        <v>16</v>
      </c>
      <c r="B18" s="69" t="s">
        <v>22</v>
      </c>
      <c r="C18" s="69" t="s">
        <v>18</v>
      </c>
    </row>
    <row r="19" s="62" customFormat="1" ht="65" customHeight="1" spans="1:3">
      <c r="A19" s="69">
        <v>17</v>
      </c>
      <c r="B19" s="69" t="s">
        <v>23</v>
      </c>
      <c r="C19" s="69" t="s">
        <v>18</v>
      </c>
    </row>
    <row r="20" s="62" customFormat="1" ht="65" customHeight="1" spans="1:3">
      <c r="A20" s="69">
        <v>18</v>
      </c>
      <c r="B20" s="69" t="s">
        <v>24</v>
      </c>
      <c r="C20" s="69" t="s">
        <v>18</v>
      </c>
    </row>
    <row r="21" s="62" customFormat="1" ht="65" customHeight="1" spans="1:3">
      <c r="A21" s="69">
        <v>19</v>
      </c>
      <c r="B21" s="69" t="s">
        <v>25</v>
      </c>
      <c r="C21" s="69" t="s">
        <v>18</v>
      </c>
    </row>
    <row r="22" s="62" customFormat="1" ht="65" customHeight="1" spans="1:3">
      <c r="A22" s="69">
        <v>20</v>
      </c>
      <c r="B22" s="69" t="s">
        <v>26</v>
      </c>
      <c r="C22" s="69" t="s">
        <v>18</v>
      </c>
    </row>
    <row r="23" s="62" customFormat="1" ht="65" customHeight="1" spans="1:3">
      <c r="A23" s="69">
        <v>21</v>
      </c>
      <c r="B23" s="69" t="s">
        <v>27</v>
      </c>
      <c r="C23" s="69" t="s">
        <v>18</v>
      </c>
    </row>
    <row r="24" s="62" customFormat="1" ht="65" customHeight="1" spans="1:3">
      <c r="A24" s="69">
        <v>22</v>
      </c>
      <c r="B24" s="69" t="s">
        <v>28</v>
      </c>
      <c r="C24" s="69" t="s">
        <v>18</v>
      </c>
    </row>
    <row r="25" s="62" customFormat="1" ht="65" customHeight="1" spans="1:3">
      <c r="A25" s="69">
        <v>23</v>
      </c>
      <c r="B25" s="69" t="s">
        <v>29</v>
      </c>
      <c r="C25" s="69" t="s">
        <v>18</v>
      </c>
    </row>
    <row r="26" s="62" customFormat="1" ht="65" customHeight="1" spans="1:3">
      <c r="A26" s="69">
        <v>24</v>
      </c>
      <c r="B26" s="69" t="s">
        <v>30</v>
      </c>
      <c r="C26" s="69" t="s">
        <v>18</v>
      </c>
    </row>
    <row r="27" s="62" customFormat="1" ht="65" customHeight="1" spans="1:3">
      <c r="A27" s="69">
        <v>25</v>
      </c>
      <c r="B27" s="69" t="s">
        <v>31</v>
      </c>
      <c r="C27" s="69" t="s">
        <v>18</v>
      </c>
    </row>
    <row r="28" s="62" customFormat="1" ht="65" customHeight="1" spans="1:3">
      <c r="A28" s="69">
        <v>26</v>
      </c>
      <c r="B28" s="69" t="s">
        <v>32</v>
      </c>
      <c r="C28" s="69" t="s">
        <v>18</v>
      </c>
    </row>
    <row r="29" s="62" customFormat="1" ht="65" customHeight="1" spans="1:3">
      <c r="A29" s="69">
        <v>27</v>
      </c>
      <c r="B29" s="69" t="s">
        <v>33</v>
      </c>
      <c r="C29" s="69" t="s">
        <v>18</v>
      </c>
    </row>
    <row r="30" s="62" customFormat="1" ht="65" customHeight="1" spans="1:3">
      <c r="A30" s="69">
        <v>28</v>
      </c>
      <c r="B30" s="69" t="s">
        <v>34</v>
      </c>
      <c r="C30" s="69" t="s">
        <v>18</v>
      </c>
    </row>
    <row r="31" s="62" customFormat="1" ht="65" customHeight="1" spans="1:3">
      <c r="A31" s="69">
        <v>29</v>
      </c>
      <c r="B31" s="69" t="s">
        <v>35</v>
      </c>
      <c r="C31" s="69" t="s">
        <v>18</v>
      </c>
    </row>
    <row r="32" s="62" customFormat="1" ht="65" customHeight="1" spans="1:3">
      <c r="A32" s="69">
        <v>30</v>
      </c>
      <c r="B32" s="69" t="s">
        <v>36</v>
      </c>
      <c r="C32" s="69" t="s">
        <v>18</v>
      </c>
    </row>
    <row r="33" s="62" customFormat="1" ht="65" customHeight="1" spans="1:3">
      <c r="A33" s="69">
        <v>31</v>
      </c>
      <c r="B33" s="69" t="s">
        <v>37</v>
      </c>
      <c r="C33" s="69" t="s">
        <v>18</v>
      </c>
    </row>
    <row r="34" s="62" customFormat="1" ht="65" customHeight="1" spans="1:3">
      <c r="A34" s="69">
        <v>32</v>
      </c>
      <c r="B34" s="69" t="s">
        <v>38</v>
      </c>
      <c r="C34" s="69" t="s">
        <v>18</v>
      </c>
    </row>
    <row r="35" s="62" customFormat="1" ht="65" customHeight="1" spans="1:3">
      <c r="A35" s="69">
        <v>33</v>
      </c>
      <c r="B35" s="69" t="s">
        <v>39</v>
      </c>
      <c r="C35" s="69" t="s">
        <v>18</v>
      </c>
    </row>
    <row r="36" s="62" customFormat="1" ht="65" customHeight="1" spans="1:3">
      <c r="A36" s="69">
        <v>34</v>
      </c>
      <c r="B36" s="69" t="s">
        <v>40</v>
      </c>
      <c r="C36" s="69" t="s">
        <v>18</v>
      </c>
    </row>
    <row r="37" s="62" customFormat="1" ht="65" customHeight="1" spans="1:3">
      <c r="A37" s="69">
        <v>35</v>
      </c>
      <c r="B37" s="69" t="s">
        <v>41</v>
      </c>
      <c r="C37" s="69" t="s">
        <v>18</v>
      </c>
    </row>
    <row r="38" s="62" customFormat="1" ht="65" customHeight="1" spans="1:3">
      <c r="A38" s="69">
        <v>36</v>
      </c>
      <c r="B38" s="69" t="s">
        <v>42</v>
      </c>
      <c r="C38" s="69" t="s">
        <v>18</v>
      </c>
    </row>
    <row r="39" s="62" customFormat="1" ht="65" customHeight="1" spans="1:3">
      <c r="A39" s="69">
        <v>37</v>
      </c>
      <c r="B39" s="69" t="s">
        <v>43</v>
      </c>
      <c r="C39" s="69" t="s">
        <v>18</v>
      </c>
    </row>
    <row r="40" s="62" customFormat="1" ht="65" customHeight="1" spans="1:3">
      <c r="A40" s="69">
        <v>38</v>
      </c>
      <c r="B40" s="69" t="s">
        <v>44</v>
      </c>
      <c r="C40" s="69" t="s">
        <v>18</v>
      </c>
    </row>
  </sheetData>
  <autoFilter ref="A2:C40">
    <extLst/>
  </autoFilter>
  <mergeCells count="1">
    <mergeCell ref="A1:C1"/>
  </mergeCells>
  <printOptions horizontalCentered="1"/>
  <pageMargins left="1.25984251968504" right="0.984251968503937" top="0.866141732283464" bottom="0.984251968503937" header="0.78740157480315" footer="0.78740157480315"/>
  <pageSetup paperSize="8" scale="42" firstPageNumber="9" fitToWidth="2" fitToHeight="0" pageOrder="overThenDown" orientation="portrait" blackAndWhite="1" useFirstPageNumber="1"/>
  <headerFooter>
    <oddFooter>&amp;C&amp;"Times New Roman,常规"&amp;10&amp;P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B1:H22"/>
  <sheetViews>
    <sheetView workbookViewId="0">
      <selection activeCell="H12" sqref="H12"/>
    </sheetView>
  </sheetViews>
  <sheetFormatPr defaultColWidth="9" defaultRowHeight="14.4" outlineLevelCol="7"/>
  <cols>
    <col min="2" max="2" width="51.7222222222222" customWidth="1"/>
    <col min="3" max="3" width="12.8148148148148" customWidth="1"/>
    <col min="4" max="4" width="9.09259259259259" customWidth="1"/>
    <col min="5" max="5" width="12.1759259259259" customWidth="1"/>
    <col min="6" max="7" width="12.8148148148148" customWidth="1"/>
    <col min="8" max="8" width="11.0925925925926" customWidth="1"/>
  </cols>
  <sheetData>
    <row r="1" spans="3:8">
      <c r="C1" t="s">
        <v>46</v>
      </c>
      <c r="D1" s="21" t="s">
        <v>47</v>
      </c>
      <c r="E1" t="s">
        <v>48</v>
      </c>
      <c r="F1" t="s">
        <v>49</v>
      </c>
      <c r="G1" t="s">
        <v>114</v>
      </c>
      <c r="H1" t="s">
        <v>115</v>
      </c>
    </row>
    <row r="2" spans="2:2">
      <c r="B2" t="s">
        <v>116</v>
      </c>
    </row>
    <row r="3" spans="2:8">
      <c r="B3" t="s">
        <v>117</v>
      </c>
      <c r="C3">
        <v>2094.675589</v>
      </c>
      <c r="D3" s="21">
        <f t="shared" ref="D3:D11" si="0">C3/$C$13</f>
        <v>0.0449865040450646</v>
      </c>
      <c r="E3">
        <v>9000</v>
      </c>
      <c r="G3">
        <v>6300</v>
      </c>
      <c r="H3" s="24">
        <v>45280</v>
      </c>
    </row>
    <row r="4" spans="2:8">
      <c r="B4" t="s">
        <v>118</v>
      </c>
      <c r="C4">
        <v>3025.642518</v>
      </c>
      <c r="D4" s="21">
        <f t="shared" si="0"/>
        <v>0.0649805058548025</v>
      </c>
      <c r="E4">
        <v>13000</v>
      </c>
      <c r="G4">
        <v>9100</v>
      </c>
      <c r="H4" s="24">
        <v>45275</v>
      </c>
    </row>
    <row r="5" spans="2:8">
      <c r="B5" t="s">
        <v>119</v>
      </c>
      <c r="C5">
        <v>698.225196</v>
      </c>
      <c r="D5" s="21">
        <f t="shared" si="0"/>
        <v>0.014995501341196</v>
      </c>
      <c r="E5">
        <v>3000</v>
      </c>
      <c r="G5">
        <v>2100</v>
      </c>
      <c r="H5" s="24">
        <v>45280</v>
      </c>
    </row>
    <row r="6" spans="2:8">
      <c r="B6" t="s">
        <v>120</v>
      </c>
      <c r="C6">
        <v>698.225196</v>
      </c>
      <c r="D6" s="21">
        <f t="shared" si="0"/>
        <v>0.014995501341196</v>
      </c>
      <c r="E6">
        <v>3000</v>
      </c>
      <c r="G6">
        <v>2100</v>
      </c>
      <c r="H6" s="24">
        <v>45280</v>
      </c>
    </row>
    <row r="7" spans="2:8">
      <c r="B7" t="s">
        <v>121</v>
      </c>
      <c r="C7">
        <v>930.966928</v>
      </c>
      <c r="D7" s="21">
        <f t="shared" si="0"/>
        <v>0.0199940017882613</v>
      </c>
      <c r="E7">
        <v>4000</v>
      </c>
      <c r="G7">
        <f>2800</f>
        <v>2800</v>
      </c>
      <c r="H7" s="24">
        <v>45280</v>
      </c>
    </row>
    <row r="8" spans="2:8">
      <c r="B8" t="s">
        <v>122</v>
      </c>
      <c r="C8">
        <v>930.966928</v>
      </c>
      <c r="D8" s="21">
        <f t="shared" si="0"/>
        <v>0.0199940017882613</v>
      </c>
      <c r="E8">
        <v>4000</v>
      </c>
      <c r="G8">
        <f>2800</f>
        <v>2800</v>
      </c>
      <c r="H8" s="24">
        <v>45281</v>
      </c>
    </row>
    <row r="9" spans="2:8">
      <c r="B9" t="s">
        <v>123</v>
      </c>
      <c r="C9">
        <v>1163.70866</v>
      </c>
      <c r="D9" s="21">
        <f t="shared" si="0"/>
        <v>0.0249925022353267</v>
      </c>
      <c r="E9">
        <v>5000</v>
      </c>
      <c r="G9">
        <v>3500</v>
      </c>
      <c r="H9" s="24">
        <v>45273</v>
      </c>
    </row>
    <row r="10" spans="2:8">
      <c r="B10" t="s">
        <v>124</v>
      </c>
      <c r="C10">
        <v>1163.70866</v>
      </c>
      <c r="D10" s="21">
        <f t="shared" si="0"/>
        <v>0.0249925022353267</v>
      </c>
      <c r="E10">
        <v>5000</v>
      </c>
      <c r="G10">
        <v>3500</v>
      </c>
      <c r="H10" s="24">
        <v>45274</v>
      </c>
    </row>
    <row r="11" spans="2:8">
      <c r="B11" t="s">
        <v>125</v>
      </c>
      <c r="C11">
        <v>930.966928</v>
      </c>
      <c r="D11" s="21">
        <f t="shared" si="0"/>
        <v>0.0199940017882613</v>
      </c>
      <c r="E11">
        <v>4000</v>
      </c>
      <c r="G11">
        <v>2800</v>
      </c>
      <c r="H11" s="24">
        <v>45281</v>
      </c>
    </row>
    <row r="12" spans="2:8">
      <c r="B12" t="s">
        <v>126</v>
      </c>
      <c r="D12" s="21"/>
      <c r="G12">
        <v>15000</v>
      </c>
      <c r="H12" s="24">
        <v>45282</v>
      </c>
    </row>
    <row r="13" spans="2:7">
      <c r="B13" t="s">
        <v>55</v>
      </c>
      <c r="C13">
        <v>46562.31093</v>
      </c>
      <c r="D13" s="25">
        <f>SUM(D3:D11)</f>
        <v>0.249925022417696</v>
      </c>
      <c r="E13" s="23">
        <f>SUM(E3:E11)</f>
        <v>50000</v>
      </c>
      <c r="G13">
        <f>SUM(G3:G12)</f>
        <v>50000</v>
      </c>
    </row>
    <row r="18" spans="5:5">
      <c r="E18" s="26"/>
    </row>
    <row r="20" spans="7:7">
      <c r="G20" s="24"/>
    </row>
    <row r="22" spans="7:7">
      <c r="G22" s="24"/>
    </row>
  </sheetData>
  <pageMargins left="0.7" right="0.7" top="0.75" bottom="0.75" header="0.3" footer="0.3"/>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F5"/>
  <sheetViews>
    <sheetView workbookViewId="0">
      <selection activeCell="F4" sqref="F4"/>
    </sheetView>
  </sheetViews>
  <sheetFormatPr defaultColWidth="9" defaultRowHeight="14.4" outlineLevelRow="4" outlineLevelCol="5"/>
  <cols>
    <col min="1" max="1" width="41.4537037037037" customWidth="1"/>
    <col min="2" max="2" width="14.7222222222222" customWidth="1"/>
    <col min="5" max="5" width="12.8148148148148" customWidth="1"/>
    <col min="6" max="6" width="11.0925925925926" customWidth="1"/>
  </cols>
  <sheetData>
    <row r="1" spans="2:6">
      <c r="B1" t="s">
        <v>46</v>
      </c>
      <c r="C1" t="s">
        <v>47</v>
      </c>
      <c r="D1" t="s">
        <v>48</v>
      </c>
      <c r="E1" t="s">
        <v>49</v>
      </c>
      <c r="F1" t="s">
        <v>95</v>
      </c>
    </row>
    <row r="2" spans="1:6">
      <c r="A2" t="s">
        <v>127</v>
      </c>
      <c r="B2">
        <v>3.0864</v>
      </c>
      <c r="C2" s="21">
        <f>B2/B5</f>
        <v>0.0258619172710247</v>
      </c>
      <c r="D2">
        <v>750</v>
      </c>
      <c r="F2" s="24">
        <v>45182</v>
      </c>
    </row>
    <row r="3" spans="1:6">
      <c r="A3" t="s">
        <v>128</v>
      </c>
      <c r="B3">
        <v>3.0864</v>
      </c>
      <c r="C3" s="21">
        <f>B3/B5</f>
        <v>0.0258619172710247</v>
      </c>
      <c r="D3">
        <v>750</v>
      </c>
      <c r="F3" s="24">
        <v>45226</v>
      </c>
    </row>
    <row r="4" spans="1:6">
      <c r="A4" t="s">
        <v>129</v>
      </c>
      <c r="B4">
        <v>2.0576</v>
      </c>
      <c r="C4" s="21">
        <f>B4/B5</f>
        <v>0.0172412781806832</v>
      </c>
      <c r="D4">
        <v>500</v>
      </c>
      <c r="F4" s="24">
        <v>45174</v>
      </c>
    </row>
    <row r="5" spans="1:5">
      <c r="A5" t="s">
        <v>55</v>
      </c>
      <c r="B5">
        <v>119.3415</v>
      </c>
      <c r="C5" s="25">
        <f>SUM(C2:C4)</f>
        <v>0.0689651127227327</v>
      </c>
      <c r="D5">
        <v>2000</v>
      </c>
      <c r="E5" s="1">
        <f>D5/C5</f>
        <v>29000.1701010886</v>
      </c>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F5"/>
  <sheetViews>
    <sheetView workbookViewId="0">
      <selection activeCell="A9" sqref="A9"/>
    </sheetView>
  </sheetViews>
  <sheetFormatPr defaultColWidth="9" defaultRowHeight="14.4" outlineLevelRow="4" outlineLevelCol="5"/>
  <cols>
    <col min="1" max="1" width="47.6296296296296" customWidth="1"/>
    <col min="2" max="2" width="12.8148148148148" customWidth="1"/>
    <col min="3" max="3" width="9.09259259259259" customWidth="1"/>
    <col min="4" max="4" width="11.0925925925926" customWidth="1"/>
    <col min="5" max="5" width="13.2685185185185" customWidth="1"/>
    <col min="6" max="6" width="12.8148148148148" customWidth="1"/>
  </cols>
  <sheetData>
    <row r="1" spans="2:6">
      <c r="B1" t="s">
        <v>46</v>
      </c>
      <c r="C1" s="21" t="s">
        <v>47</v>
      </c>
      <c r="D1" t="s">
        <v>48</v>
      </c>
      <c r="E1" t="s">
        <v>49</v>
      </c>
      <c r="F1" t="s">
        <v>51</v>
      </c>
    </row>
    <row r="2" spans="1:6">
      <c r="A2" t="s">
        <v>130</v>
      </c>
      <c r="B2">
        <v>251.9107</v>
      </c>
      <c r="C2" s="21">
        <f>B2/$B$5</f>
        <v>0.0333333346565536</v>
      </c>
      <c r="D2">
        <v>4000</v>
      </c>
      <c r="F2" s="24">
        <v>45244</v>
      </c>
    </row>
    <row r="3" spans="1:6">
      <c r="A3" t="s">
        <v>131</v>
      </c>
      <c r="B3">
        <v>62.9777</v>
      </c>
      <c r="C3" s="21">
        <f t="shared" ref="C3:C4" si="0">B3/$B$5</f>
        <v>0.0083333369721891</v>
      </c>
      <c r="D3">
        <v>1000</v>
      </c>
      <c r="F3" s="24">
        <v>45247</v>
      </c>
    </row>
    <row r="4" spans="1:6">
      <c r="A4" t="s">
        <v>132</v>
      </c>
      <c r="B4">
        <v>125.9553</v>
      </c>
      <c r="C4" s="21">
        <f t="shared" si="0"/>
        <v>0.0166666607121754</v>
      </c>
      <c r="D4">
        <v>2000</v>
      </c>
      <c r="F4" s="24">
        <v>45260</v>
      </c>
    </row>
    <row r="5" spans="1:5">
      <c r="A5" t="s">
        <v>55</v>
      </c>
      <c r="B5">
        <v>7557.3207</v>
      </c>
      <c r="C5" s="22">
        <f>SUM(C2:C4)</f>
        <v>0.0583333323409181</v>
      </c>
      <c r="D5" s="23">
        <f>SUM(D2:D4)</f>
        <v>7000</v>
      </c>
      <c r="E5" s="23">
        <f>D5/C5</f>
        <v>120000.00204154</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K9"/>
  <sheetViews>
    <sheetView workbookViewId="0">
      <selection activeCell="I3" sqref="I3"/>
    </sheetView>
  </sheetViews>
  <sheetFormatPr defaultColWidth="9.09259259259259" defaultRowHeight="10.8"/>
  <cols>
    <col min="1" max="1" width="4.09259259259259" style="12" customWidth="1"/>
    <col min="2" max="2" width="41.0925925925926" style="12" customWidth="1"/>
    <col min="3" max="3" width="12.8148148148148" style="12" customWidth="1"/>
    <col min="4" max="5" width="9.09259259259259" style="12"/>
    <col min="6" max="6" width="12.8148148148148" style="12" customWidth="1"/>
    <col min="7" max="7" width="12.8148148148148" style="13" customWidth="1"/>
    <col min="8" max="8" width="12.8148148148148" style="12" customWidth="1"/>
    <col min="9" max="9" width="12.8148148148148" style="13" customWidth="1"/>
    <col min="10" max="10" width="13.0925925925926" style="13" customWidth="1"/>
    <col min="11" max="11" width="10.0925925925926" style="12" customWidth="1"/>
    <col min="12" max="16384" width="9.09259259259259" style="12"/>
  </cols>
  <sheetData>
    <row r="1" spans="1:10">
      <c r="A1" s="12" t="s">
        <v>1</v>
      </c>
      <c r="B1" s="12" t="s">
        <v>45</v>
      </c>
      <c r="C1" s="12" t="s">
        <v>46</v>
      </c>
      <c r="D1" s="14" t="s">
        <v>47</v>
      </c>
      <c r="E1" s="12" t="s">
        <v>48</v>
      </c>
      <c r="F1" s="12" t="s">
        <v>49</v>
      </c>
      <c r="G1" s="18" t="s">
        <v>133</v>
      </c>
      <c r="H1" s="12" t="s">
        <v>51</v>
      </c>
      <c r="I1" s="18" t="s">
        <v>134</v>
      </c>
      <c r="J1" s="18" t="s">
        <v>135</v>
      </c>
    </row>
    <row r="2" spans="1:8">
      <c r="A2" s="12">
        <v>1</v>
      </c>
      <c r="B2" s="12" t="s">
        <v>136</v>
      </c>
      <c r="C2" s="12">
        <v>770.3543</v>
      </c>
      <c r="D2" s="14">
        <f>C2/$C$9</f>
        <v>0.0375751496970048</v>
      </c>
      <c r="E2" s="12">
        <v>7500</v>
      </c>
      <c r="G2" s="13">
        <f>E2</f>
        <v>7500</v>
      </c>
      <c r="H2" s="19">
        <v>44543</v>
      </c>
    </row>
    <row r="3" spans="1:11">
      <c r="A3" s="12">
        <f>A2+1</f>
        <v>2</v>
      </c>
      <c r="B3" s="12" t="s">
        <v>137</v>
      </c>
      <c r="C3" s="12">
        <v>770.3543</v>
      </c>
      <c r="D3" s="14">
        <f t="shared" ref="D3:D8" si="0">C3/$C$9</f>
        <v>0.0375751496970048</v>
      </c>
      <c r="E3" s="12">
        <v>7500</v>
      </c>
      <c r="H3" s="19"/>
      <c r="I3" s="13">
        <v>7500</v>
      </c>
      <c r="J3" s="20">
        <v>1178.804</v>
      </c>
      <c r="K3" s="19">
        <v>44582</v>
      </c>
    </row>
    <row r="4" spans="1:11">
      <c r="A4" s="12">
        <f t="shared" ref="A4:A8" si="1">A3+1</f>
        <v>3</v>
      </c>
      <c r="B4" s="12" t="s">
        <v>138</v>
      </c>
      <c r="C4" s="12">
        <v>1263.3811</v>
      </c>
      <c r="D4" s="14">
        <f t="shared" si="0"/>
        <v>0.0616232478443576</v>
      </c>
      <c r="E4" s="12">
        <v>12300</v>
      </c>
      <c r="G4" s="13">
        <f>5518.30945+631.69055</f>
        <v>6150</v>
      </c>
      <c r="H4" s="19">
        <v>44544</v>
      </c>
      <c r="I4" s="13">
        <f>5518.30945+631.69055</f>
        <v>6150</v>
      </c>
      <c r="K4" s="19">
        <v>44578</v>
      </c>
    </row>
    <row r="5" spans="1:11">
      <c r="A5" s="12">
        <f t="shared" si="1"/>
        <v>4</v>
      </c>
      <c r="B5" s="12" t="s">
        <v>139</v>
      </c>
      <c r="C5" s="15">
        <v>277.3275</v>
      </c>
      <c r="D5" s="16">
        <f t="shared" si="0"/>
        <v>0.013527051549652</v>
      </c>
      <c r="E5" s="12">
        <v>2700</v>
      </c>
      <c r="G5" s="13">
        <f>1211.33625+138.66375</f>
        <v>1350</v>
      </c>
      <c r="H5" s="19">
        <v>44544</v>
      </c>
      <c r="I5" s="13">
        <f>1211.33625+138.66375</f>
        <v>1350</v>
      </c>
      <c r="K5" s="19">
        <v>44578</v>
      </c>
    </row>
    <row r="6" spans="1:11">
      <c r="A6" s="12">
        <f t="shared" si="1"/>
        <v>5</v>
      </c>
      <c r="B6" s="12" t="s">
        <v>140</v>
      </c>
      <c r="C6" s="12">
        <v>308.1417</v>
      </c>
      <c r="D6" s="14">
        <f t="shared" si="0"/>
        <v>0.0150300589032729</v>
      </c>
      <c r="E6" s="12">
        <v>3000</v>
      </c>
      <c r="G6" s="13">
        <v>1500</v>
      </c>
      <c r="H6" s="19">
        <v>44547</v>
      </c>
      <c r="I6" s="13">
        <v>1500</v>
      </c>
      <c r="K6" s="19">
        <v>44581</v>
      </c>
    </row>
    <row r="7" spans="1:11">
      <c r="A7" s="12">
        <f t="shared" si="1"/>
        <v>6</v>
      </c>
      <c r="B7" s="12" t="s">
        <v>141</v>
      </c>
      <c r="C7" s="12">
        <v>205.4278</v>
      </c>
      <c r="D7" s="14">
        <f t="shared" si="0"/>
        <v>0.0100200392688486</v>
      </c>
      <c r="E7" s="12">
        <v>2000</v>
      </c>
      <c r="G7" s="13">
        <v>1000</v>
      </c>
      <c r="H7" s="19">
        <v>44552</v>
      </c>
      <c r="I7" s="13">
        <v>1000</v>
      </c>
      <c r="K7" s="19">
        <v>44578</v>
      </c>
    </row>
    <row r="8" spans="1:8">
      <c r="A8" s="12">
        <f t="shared" si="1"/>
        <v>7</v>
      </c>
      <c r="B8" s="12" t="s">
        <v>142</v>
      </c>
      <c r="C8" s="12">
        <v>1335.2808</v>
      </c>
      <c r="D8" s="14">
        <f t="shared" si="0"/>
        <v>0.0651302601251611</v>
      </c>
      <c r="E8" s="12">
        <v>13000</v>
      </c>
      <c r="G8" s="13">
        <v>13000</v>
      </c>
      <c r="H8" s="19">
        <v>44544</v>
      </c>
    </row>
    <row r="9" spans="2:6">
      <c r="B9" s="12" t="s">
        <v>55</v>
      </c>
      <c r="C9" s="12">
        <v>20501.6961</v>
      </c>
      <c r="D9" s="17">
        <f>SUM(D2:D8)</f>
        <v>0.240480957085302</v>
      </c>
      <c r="E9" s="12">
        <f>SUM(E2:E8)</f>
        <v>48000</v>
      </c>
      <c r="F9" s="12">
        <f>E9/D9</f>
        <v>199600.004016009</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F1:G47"/>
  <sheetViews>
    <sheetView workbookViewId="0">
      <selection activeCell="A16" sqref="A16"/>
    </sheetView>
  </sheetViews>
  <sheetFormatPr defaultColWidth="9" defaultRowHeight="14.4" outlineLevelCol="6"/>
  <cols>
    <col min="1" max="1" width="75.6296296296296" style="6" customWidth="1"/>
    <col min="6" max="6" width="36.6296296296296" customWidth="1"/>
    <col min="7" max="7" width="32.1759259259259" customWidth="1"/>
  </cols>
  <sheetData>
    <row r="1" ht="15.6" spans="6:6">
      <c r="F1" s="7" t="s">
        <v>143</v>
      </c>
    </row>
    <row r="2" ht="15.6" spans="6:6">
      <c r="F2" s="7" t="s">
        <v>144</v>
      </c>
    </row>
    <row r="3" ht="15.6" spans="6:6">
      <c r="F3" s="7" t="s">
        <v>145</v>
      </c>
    </row>
    <row r="4" ht="15.6" spans="6:6">
      <c r="F4" s="7" t="s">
        <v>24</v>
      </c>
    </row>
    <row r="5" ht="15.6" spans="6:6">
      <c r="F5" s="7" t="s">
        <v>146</v>
      </c>
    </row>
    <row r="6" ht="15.6" spans="6:6">
      <c r="F6" s="7" t="s">
        <v>21</v>
      </c>
    </row>
    <row r="7" ht="15.6" spans="6:6">
      <c r="F7" s="7" t="s">
        <v>20</v>
      </c>
    </row>
    <row r="8" ht="15.6" spans="6:6">
      <c r="F8" s="7" t="s">
        <v>147</v>
      </c>
    </row>
    <row r="9" ht="15.6" spans="6:6">
      <c r="F9" s="7" t="s">
        <v>25</v>
      </c>
    </row>
    <row r="10" ht="15.6" spans="6:6">
      <c r="F10" s="7" t="s">
        <v>148</v>
      </c>
    </row>
    <row r="11" ht="15.6" spans="6:6">
      <c r="F11" s="7" t="s">
        <v>26</v>
      </c>
    </row>
    <row r="12" ht="15.6" spans="6:6">
      <c r="F12" s="7" t="s">
        <v>35</v>
      </c>
    </row>
    <row r="13" ht="15.6" spans="6:7">
      <c r="F13" s="7" t="s">
        <v>39</v>
      </c>
      <c r="G13" s="7" t="s">
        <v>149</v>
      </c>
    </row>
    <row r="14" ht="15.6" spans="6:6">
      <c r="F14" s="7" t="s">
        <v>150</v>
      </c>
    </row>
    <row r="15" ht="15.6" spans="6:6">
      <c r="F15" s="8" t="s">
        <v>151</v>
      </c>
    </row>
    <row r="16" ht="15.6" spans="6:7">
      <c r="F16" s="7" t="s">
        <v>30</v>
      </c>
      <c r="G16" s="9" t="s">
        <v>152</v>
      </c>
    </row>
    <row r="17" ht="15.6" spans="6:6">
      <c r="F17" s="7" t="s">
        <v>44</v>
      </c>
    </row>
    <row r="18" ht="15.6" spans="6:6">
      <c r="F18" s="7" t="s">
        <v>153</v>
      </c>
    </row>
    <row r="19" ht="15.6" spans="6:6">
      <c r="F19" s="7" t="s">
        <v>154</v>
      </c>
    </row>
    <row r="20" ht="15.6" spans="6:6">
      <c r="F20" s="8" t="s">
        <v>155</v>
      </c>
    </row>
    <row r="21" ht="15.6" spans="6:6">
      <c r="F21" s="8" t="s">
        <v>37</v>
      </c>
    </row>
    <row r="22" ht="15.6" spans="6:7">
      <c r="F22" s="8" t="s">
        <v>156</v>
      </c>
      <c r="G22" s="10" t="s">
        <v>157</v>
      </c>
    </row>
    <row r="23" ht="15.6" spans="6:6">
      <c r="F23" s="8" t="s">
        <v>32</v>
      </c>
    </row>
    <row r="25" ht="15.6" spans="6:6">
      <c r="F25" s="9" t="s">
        <v>143</v>
      </c>
    </row>
    <row r="26" ht="15.6" spans="6:6">
      <c r="F26" s="9" t="s">
        <v>144</v>
      </c>
    </row>
    <row r="27" ht="15.6" spans="6:6">
      <c r="F27" s="7" t="s">
        <v>145</v>
      </c>
    </row>
    <row r="28" ht="15.6" spans="6:6">
      <c r="F28" s="9" t="s">
        <v>24</v>
      </c>
    </row>
    <row r="29" ht="15.6" spans="6:6">
      <c r="F29" s="7" t="s">
        <v>146</v>
      </c>
    </row>
    <row r="30" ht="15.6" spans="6:6">
      <c r="F30" s="7" t="s">
        <v>21</v>
      </c>
    </row>
    <row r="31" ht="15.6" spans="6:6">
      <c r="F31" s="7" t="s">
        <v>20</v>
      </c>
    </row>
    <row r="32" ht="15.6" spans="6:6">
      <c r="F32" s="9" t="s">
        <v>147</v>
      </c>
    </row>
    <row r="33" ht="15.6" spans="6:6">
      <c r="F33" s="9" t="s">
        <v>25</v>
      </c>
    </row>
    <row r="34" ht="15.6" spans="6:6">
      <c r="F34" s="7" t="s">
        <v>148</v>
      </c>
    </row>
    <row r="35" ht="15.6" spans="6:6">
      <c r="F35" s="7" t="s">
        <v>26</v>
      </c>
    </row>
    <row r="36" ht="15.6" spans="6:6">
      <c r="F36" s="7" t="s">
        <v>35</v>
      </c>
    </row>
    <row r="38" ht="15.6" spans="6:6">
      <c r="F38" s="9" t="s">
        <v>150</v>
      </c>
    </row>
    <row r="39" ht="15.6" spans="6:6">
      <c r="F39" s="10" t="s">
        <v>151</v>
      </c>
    </row>
    <row r="41" ht="15.6" spans="6:6">
      <c r="F41" s="7" t="s">
        <v>44</v>
      </c>
    </row>
    <row r="42" ht="15.6" spans="6:6">
      <c r="F42" s="11" t="s">
        <v>158</v>
      </c>
    </row>
    <row r="43" ht="15.6" spans="6:6">
      <c r="F43" s="9" t="s">
        <v>154</v>
      </c>
    </row>
    <row r="44" ht="15.6" spans="6:6">
      <c r="F44" s="10" t="s">
        <v>155</v>
      </c>
    </row>
    <row r="45" ht="15.6" spans="6:6">
      <c r="F45" s="10" t="s">
        <v>37</v>
      </c>
    </row>
    <row r="47" ht="15.6" spans="6:6">
      <c r="F47" s="10" t="s">
        <v>32</v>
      </c>
    </row>
  </sheetData>
  <conditionalFormatting sqref="F1:F36 F38:F39 F41:F45 F47:F1048576 G22 G16 G13">
    <cfRule type="duplicateValues" dxfId="0" priority="1"/>
  </conditionalFormatting>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R49"/>
  <sheetViews>
    <sheetView topLeftCell="A34" workbookViewId="0">
      <selection activeCell="G23" sqref="G23"/>
    </sheetView>
  </sheetViews>
  <sheetFormatPr defaultColWidth="9" defaultRowHeight="14.4"/>
  <sheetData>
    <row r="1" spans="1:14">
      <c r="A1" s="2" t="s">
        <v>159</v>
      </c>
      <c r="B1" s="2"/>
      <c r="C1" s="2"/>
      <c r="D1" s="2"/>
      <c r="E1" s="2"/>
      <c r="F1" s="2"/>
      <c r="G1" s="2"/>
      <c r="H1" s="2" t="s">
        <v>160</v>
      </c>
      <c r="I1" s="2"/>
      <c r="J1" s="2"/>
      <c r="K1" s="2"/>
      <c r="L1" s="2"/>
      <c r="M1" s="2"/>
      <c r="N1" s="2"/>
    </row>
    <row r="2" ht="70.9" customHeight="1" spans="1:16">
      <c r="A2" s="3" t="s">
        <v>161</v>
      </c>
      <c r="B2" s="3"/>
      <c r="C2" s="3"/>
      <c r="D2" s="3"/>
      <c r="E2" s="3"/>
      <c r="F2" s="3"/>
      <c r="G2" s="3"/>
      <c r="H2" s="3"/>
      <c r="I2" s="3"/>
      <c r="J2" s="3"/>
      <c r="K2" s="3"/>
      <c r="L2" s="3"/>
      <c r="M2" s="3"/>
      <c r="N2" s="3"/>
      <c r="P2" s="2" t="s">
        <v>162</v>
      </c>
    </row>
    <row r="3" spans="1:1">
      <c r="A3" s="4" t="s">
        <v>163</v>
      </c>
    </row>
    <row r="5" spans="1:1">
      <c r="A5" t="s">
        <v>164</v>
      </c>
    </row>
    <row r="7" s="1" customFormat="1" spans="1:16">
      <c r="A7" s="4" t="s">
        <v>165</v>
      </c>
      <c r="B7" s="4"/>
      <c r="C7" s="4"/>
      <c r="D7" s="4"/>
      <c r="E7" s="4"/>
      <c r="F7" s="4"/>
      <c r="G7" s="4"/>
      <c r="H7" s="4"/>
      <c r="I7" s="4"/>
      <c r="J7" s="4"/>
      <c r="K7" s="4"/>
      <c r="L7" s="4"/>
      <c r="M7" s="4"/>
      <c r="N7" s="4"/>
      <c r="O7" s="4"/>
      <c r="P7" s="4"/>
    </row>
    <row r="9" s="1" customFormat="1" spans="1:18">
      <c r="A9" s="1" t="s">
        <v>166</v>
      </c>
      <c r="R9" s="1" t="s">
        <v>167</v>
      </c>
    </row>
    <row r="11" spans="1:15">
      <c r="A11" s="1" t="s">
        <v>168</v>
      </c>
      <c r="B11" s="1"/>
      <c r="C11" s="1"/>
      <c r="D11" s="1"/>
      <c r="E11" s="1"/>
      <c r="F11" s="1"/>
      <c r="G11" s="1"/>
      <c r="H11" s="1"/>
      <c r="I11" s="1"/>
      <c r="J11" s="1"/>
      <c r="K11" s="1"/>
      <c r="L11" s="1"/>
      <c r="M11" s="1"/>
      <c r="N11" s="1" t="s">
        <v>169</v>
      </c>
      <c r="O11" s="1"/>
    </row>
    <row r="15" spans="1:10">
      <c r="A15" s="1" t="s">
        <v>170</v>
      </c>
      <c r="B15" s="1"/>
      <c r="C15" s="1"/>
      <c r="D15" s="1"/>
      <c r="E15" s="1"/>
      <c r="F15" s="1"/>
      <c r="G15" s="1"/>
      <c r="H15" s="4" t="s">
        <v>171</v>
      </c>
      <c r="I15" s="1"/>
      <c r="J15" s="1"/>
    </row>
    <row r="17" spans="1:8">
      <c r="A17" t="s">
        <v>172</v>
      </c>
      <c r="H17" t="s">
        <v>173</v>
      </c>
    </row>
    <row r="19" spans="1:17">
      <c r="A19" t="s">
        <v>174</v>
      </c>
      <c r="Q19" t="s">
        <v>175</v>
      </c>
    </row>
    <row r="21" spans="1:1">
      <c r="A21" t="s">
        <v>176</v>
      </c>
    </row>
    <row r="24" spans="1:3">
      <c r="A24" t="s">
        <v>177</v>
      </c>
      <c r="C24" s="5"/>
    </row>
    <row r="25" spans="3:3">
      <c r="C25" s="5"/>
    </row>
    <row r="26" spans="1:3">
      <c r="A26" s="2" t="s">
        <v>178</v>
      </c>
      <c r="C26" s="5"/>
    </row>
    <row r="28" spans="1:9">
      <c r="A28" t="s">
        <v>179</v>
      </c>
      <c r="I28" t="s">
        <v>180</v>
      </c>
    </row>
    <row r="31" spans="1:1">
      <c r="A31" t="s">
        <v>181</v>
      </c>
    </row>
    <row r="36" spans="1:2">
      <c r="A36" t="s">
        <v>182</v>
      </c>
      <c r="B36" t="s">
        <v>183</v>
      </c>
    </row>
    <row r="38" spans="1:2">
      <c r="A38" t="s">
        <v>184</v>
      </c>
      <c r="B38" s="2" t="s">
        <v>185</v>
      </c>
    </row>
    <row r="40" spans="2:2">
      <c r="B40" t="s">
        <v>186</v>
      </c>
    </row>
    <row r="44" spans="2:2">
      <c r="B44" s="2" t="s">
        <v>187</v>
      </c>
    </row>
    <row r="45" spans="2:2">
      <c r="B45" s="2" t="s">
        <v>188</v>
      </c>
    </row>
    <row r="46" spans="2:2">
      <c r="B46" t="s">
        <v>189</v>
      </c>
    </row>
    <row r="47" spans="2:2">
      <c r="B47" t="s">
        <v>190</v>
      </c>
    </row>
    <row r="49" spans="3:3">
      <c r="C49" t="s">
        <v>191</v>
      </c>
    </row>
  </sheetData>
  <mergeCells count="1">
    <mergeCell ref="A2:N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5"/>
  <sheetViews>
    <sheetView workbookViewId="0">
      <selection activeCell="A1" sqref="A1:H1"/>
    </sheetView>
  </sheetViews>
  <sheetFormatPr defaultColWidth="9" defaultRowHeight="14.4" outlineLevelRow="4" outlineLevelCol="7"/>
  <cols>
    <col min="1" max="1" width="4.09259259259259" customWidth="1"/>
    <col min="2" max="2" width="43.5462962962963" customWidth="1"/>
    <col min="3" max="3" width="13.2685185185185" style="54" customWidth="1"/>
    <col min="4" max="4" width="8.81481481481481" customWidth="1"/>
    <col min="5" max="5" width="11.0925925925926" style="23" customWidth="1"/>
    <col min="6" max="6" width="12.8148148148148" customWidth="1"/>
    <col min="7" max="7" width="11.0925925925926" style="23" customWidth="1"/>
    <col min="8" max="8" width="12.8148148148148" customWidth="1"/>
  </cols>
  <sheetData>
    <row r="1" spans="1:8">
      <c r="A1" s="56" t="s">
        <v>1</v>
      </c>
      <c r="B1" s="56" t="s">
        <v>45</v>
      </c>
      <c r="C1" s="57" t="s">
        <v>46</v>
      </c>
      <c r="D1" s="32" t="s">
        <v>47</v>
      </c>
      <c r="E1" s="34" t="s">
        <v>48</v>
      </c>
      <c r="F1" s="31" t="s">
        <v>49</v>
      </c>
      <c r="G1" s="34" t="s">
        <v>50</v>
      </c>
      <c r="H1" s="31" t="s">
        <v>51</v>
      </c>
    </row>
    <row r="2" spans="1:8">
      <c r="A2" s="31">
        <v>1</v>
      </c>
      <c r="B2" s="31" t="s">
        <v>52</v>
      </c>
      <c r="C2" s="57">
        <v>22.8185</v>
      </c>
      <c r="D2" s="32">
        <f>C2/$C$5</f>
        <v>0.0139275485488152</v>
      </c>
      <c r="E2" s="34">
        <v>500</v>
      </c>
      <c r="F2" s="31"/>
      <c r="G2" s="34">
        <f>E2</f>
        <v>500</v>
      </c>
      <c r="H2" s="60">
        <v>44764</v>
      </c>
    </row>
    <row r="3" spans="1:8">
      <c r="A3" s="31">
        <v>2</v>
      </c>
      <c r="B3" s="31" t="s">
        <v>53</v>
      </c>
      <c r="C3" s="57">
        <v>18.2548</v>
      </c>
      <c r="D3" s="32">
        <f t="shared" ref="D3:D4" si="0">C3/$C$5</f>
        <v>0.0111420388390521</v>
      </c>
      <c r="E3" s="34">
        <v>400</v>
      </c>
      <c r="F3" s="31"/>
      <c r="G3" s="34">
        <f t="shared" ref="G3:G4" si="1">E3</f>
        <v>400</v>
      </c>
      <c r="H3" s="60">
        <v>44769</v>
      </c>
    </row>
    <row r="4" spans="1:8">
      <c r="A4" s="31">
        <v>3</v>
      </c>
      <c r="B4" s="31" t="s">
        <v>54</v>
      </c>
      <c r="C4" s="57">
        <v>91.2742</v>
      </c>
      <c r="D4" s="32">
        <f t="shared" si="0"/>
        <v>0.0557103162676892</v>
      </c>
      <c r="E4" s="34">
        <v>2000</v>
      </c>
      <c r="F4" s="31"/>
      <c r="G4" s="34">
        <f t="shared" si="1"/>
        <v>2000</v>
      </c>
      <c r="H4" s="60">
        <v>44757</v>
      </c>
    </row>
    <row r="5" spans="1:8">
      <c r="A5" s="31"/>
      <c r="B5" s="31" t="s">
        <v>55</v>
      </c>
      <c r="C5" s="57">
        <v>1638.3716</v>
      </c>
      <c r="D5" s="33">
        <f>SUM(D2:D4)</f>
        <v>0.0807799036555565</v>
      </c>
      <c r="E5" s="34">
        <f>SUM(E2:E4)</f>
        <v>2900</v>
      </c>
      <c r="F5" s="35">
        <f>E5/D5</f>
        <v>35900.0180585202</v>
      </c>
      <c r="G5" s="34"/>
      <c r="H5" s="31"/>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7"/>
  <sheetViews>
    <sheetView workbookViewId="0">
      <selection activeCell="G3" sqref="G3:G5"/>
    </sheetView>
  </sheetViews>
  <sheetFormatPr defaultColWidth="9" defaultRowHeight="14.4" outlineLevelRow="6"/>
  <cols>
    <col min="1" max="1" width="4.09259259259259" style="53" customWidth="1"/>
    <col min="2" max="2" width="57.8148148148148" customWidth="1"/>
    <col min="3" max="3" width="14.9074074074074" style="54" customWidth="1"/>
    <col min="4" max="4" width="10.0925925925926" customWidth="1"/>
    <col min="5" max="5" width="12.1759259259259" style="23" customWidth="1"/>
    <col min="6" max="6" width="13.2685185185185" customWidth="1"/>
    <col min="7" max="7" width="14.8148148148148" customWidth="1"/>
    <col min="8" max="8" width="12.8148148148148" customWidth="1"/>
    <col min="9" max="9" width="11.0925925925926" customWidth="1"/>
    <col min="10" max="10" width="10.0925925925926" customWidth="1"/>
  </cols>
  <sheetData>
    <row r="1" spans="1:10">
      <c r="A1" s="55" t="s">
        <v>1</v>
      </c>
      <c r="B1" s="56" t="s">
        <v>45</v>
      </c>
      <c r="C1" s="57" t="s">
        <v>46</v>
      </c>
      <c r="D1" s="32" t="s">
        <v>47</v>
      </c>
      <c r="E1" s="34" t="s">
        <v>48</v>
      </c>
      <c r="F1" s="31" t="s">
        <v>49</v>
      </c>
      <c r="G1" s="34" t="s">
        <v>50</v>
      </c>
      <c r="H1" s="31" t="s">
        <v>51</v>
      </c>
      <c r="I1" s="34" t="s">
        <v>50</v>
      </c>
      <c r="J1" s="31" t="s">
        <v>51</v>
      </c>
    </row>
    <row r="2" spans="1:10">
      <c r="A2" s="58">
        <v>1</v>
      </c>
      <c r="B2" s="31" t="s">
        <v>56</v>
      </c>
      <c r="C2" s="57">
        <v>402.0719</v>
      </c>
      <c r="D2" s="32">
        <f>C2/$C$7</f>
        <v>0.0173913052881352</v>
      </c>
      <c r="E2" s="59">
        <v>2000</v>
      </c>
      <c r="F2" s="31"/>
      <c r="G2" s="35">
        <f>E2</f>
        <v>2000</v>
      </c>
      <c r="H2" s="60">
        <v>45322</v>
      </c>
      <c r="I2" s="31"/>
      <c r="J2" s="31"/>
    </row>
    <row r="3" spans="1:10">
      <c r="A3" s="58">
        <f>A2+1</f>
        <v>2</v>
      </c>
      <c r="B3" s="31" t="s">
        <v>57</v>
      </c>
      <c r="C3" s="57">
        <v>1005.1797</v>
      </c>
      <c r="D3" s="32">
        <f t="shared" ref="D3:D6" si="0">C3/$C$7</f>
        <v>0.043478261057627</v>
      </c>
      <c r="E3" s="59">
        <v>5000</v>
      </c>
      <c r="F3" s="31"/>
      <c r="G3" s="35">
        <v>2500</v>
      </c>
      <c r="H3" s="60">
        <v>45267</v>
      </c>
      <c r="I3" s="35">
        <v>2500</v>
      </c>
      <c r="J3" s="60">
        <v>45316</v>
      </c>
    </row>
    <row r="4" spans="1:10">
      <c r="A4" s="58">
        <f t="shared" ref="A4:A6" si="1">A3+1</f>
        <v>3</v>
      </c>
      <c r="B4" s="31" t="s">
        <v>58</v>
      </c>
      <c r="C4" s="57">
        <v>1005.1797</v>
      </c>
      <c r="D4" s="32">
        <f t="shared" si="0"/>
        <v>0.043478261057627</v>
      </c>
      <c r="E4" s="59">
        <v>5000</v>
      </c>
      <c r="F4" s="31"/>
      <c r="G4" s="35">
        <f t="shared" ref="G4:G5" si="2">E4</f>
        <v>5000</v>
      </c>
      <c r="H4" s="60">
        <v>45268</v>
      </c>
      <c r="I4" s="31"/>
      <c r="J4" s="31"/>
    </row>
    <row r="5" spans="1:10">
      <c r="A5" s="58">
        <f t="shared" si="1"/>
        <v>4</v>
      </c>
      <c r="B5" s="31" t="s">
        <v>59</v>
      </c>
      <c r="C5" s="57">
        <v>598.2829</v>
      </c>
      <c r="D5" s="32">
        <f t="shared" si="0"/>
        <v>0.0258782584969774</v>
      </c>
      <c r="E5" s="59">
        <v>2976</v>
      </c>
      <c r="F5" s="31"/>
      <c r="G5" s="35">
        <f t="shared" si="2"/>
        <v>2976</v>
      </c>
      <c r="H5" s="60">
        <v>45268</v>
      </c>
      <c r="I5" s="31"/>
      <c r="J5" s="31"/>
    </row>
    <row r="6" spans="1:10">
      <c r="A6" s="58">
        <f t="shared" si="1"/>
        <v>5</v>
      </c>
      <c r="B6" s="31" t="s">
        <v>60</v>
      </c>
      <c r="C6" s="57">
        <v>4.8249</v>
      </c>
      <c r="D6" s="32">
        <f t="shared" si="0"/>
        <v>0.000208697272514501</v>
      </c>
      <c r="E6" s="34">
        <v>24</v>
      </c>
      <c r="F6" s="31"/>
      <c r="G6" s="31" t="s">
        <v>61</v>
      </c>
      <c r="H6" s="31"/>
      <c r="I6" s="31"/>
      <c r="J6" s="31"/>
    </row>
    <row r="7" spans="1:10">
      <c r="A7" s="58"/>
      <c r="B7" s="31" t="s">
        <v>55</v>
      </c>
      <c r="C7" s="57">
        <v>23119.133</v>
      </c>
      <c r="D7" s="40">
        <f>SUM(D2:D6)</f>
        <v>0.130434783172881</v>
      </c>
      <c r="E7" s="34">
        <f>SUM(E2:E6)</f>
        <v>15000</v>
      </c>
      <c r="F7" s="35">
        <f>E7/D7</f>
        <v>114999.999502577</v>
      </c>
      <c r="G7" s="31"/>
      <c r="H7" s="31"/>
      <c r="I7" s="31"/>
      <c r="J7" s="31"/>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
  <sheetViews>
    <sheetView workbookViewId="0">
      <selection activeCell="H8" sqref="H8"/>
    </sheetView>
  </sheetViews>
  <sheetFormatPr defaultColWidth="9" defaultRowHeight="14.4" outlineLevelRow="6"/>
  <cols>
    <col min="1" max="1" width="4.90740740740741" customWidth="1"/>
    <col min="2" max="2" width="45.6296296296296" customWidth="1"/>
    <col min="3" max="3" width="12.8148148148148" customWidth="1"/>
    <col min="4" max="4" width="8.81481481481481" customWidth="1"/>
    <col min="5" max="5" width="16.4537037037037" style="47" customWidth="1"/>
    <col min="6" max="6" width="13.2685185185185" customWidth="1"/>
    <col min="7" max="8" width="15.3611111111111" style="48" customWidth="1"/>
    <col min="9" max="9" width="14.3611111111111" style="48" customWidth="1"/>
    <col min="10" max="10" width="15.3611111111111" style="48" customWidth="1"/>
  </cols>
  <sheetData>
    <row r="1" spans="1:10">
      <c r="A1" s="31" t="s">
        <v>1</v>
      </c>
      <c r="B1" s="31" t="s">
        <v>45</v>
      </c>
      <c r="C1" s="31" t="s">
        <v>46</v>
      </c>
      <c r="D1" s="32" t="s">
        <v>47</v>
      </c>
      <c r="E1" s="49" t="s">
        <v>48</v>
      </c>
      <c r="F1" s="31" t="s">
        <v>49</v>
      </c>
      <c r="G1" s="50" t="s">
        <v>50</v>
      </c>
      <c r="H1" s="50" t="s">
        <v>51</v>
      </c>
      <c r="I1" s="50" t="s">
        <v>50</v>
      </c>
      <c r="J1" s="50" t="s">
        <v>51</v>
      </c>
    </row>
    <row r="2" spans="1:10">
      <c r="A2" s="31">
        <v>1</v>
      </c>
      <c r="B2" s="31" t="s">
        <v>62</v>
      </c>
      <c r="C2" s="31">
        <v>292070.9</v>
      </c>
      <c r="D2" s="32">
        <f>C2/$C$7</f>
        <v>0.0354166690918771</v>
      </c>
      <c r="E2" s="51">
        <v>17000</v>
      </c>
      <c r="F2" s="31"/>
      <c r="G2" s="50">
        <v>17000</v>
      </c>
      <c r="H2" s="52">
        <v>44557</v>
      </c>
      <c r="I2" s="50"/>
      <c r="J2" s="52"/>
    </row>
    <row r="3" spans="1:10">
      <c r="A3" s="31">
        <f>A2+1</f>
        <v>2</v>
      </c>
      <c r="B3" s="31" t="s">
        <v>63</v>
      </c>
      <c r="C3" s="31">
        <v>103083.8</v>
      </c>
      <c r="D3" s="32">
        <f t="shared" ref="D3:D6" si="0">C3/$C$7</f>
        <v>0.0124999951495792</v>
      </c>
      <c r="E3" s="51">
        <v>6000</v>
      </c>
      <c r="F3" s="31"/>
      <c r="G3" s="50">
        <v>6000</v>
      </c>
      <c r="H3" s="52">
        <v>44558</v>
      </c>
      <c r="I3" s="50"/>
      <c r="J3" s="52"/>
    </row>
    <row r="4" spans="1:10">
      <c r="A4" s="31">
        <f t="shared" ref="A4:A6" si="1">A3+1</f>
        <v>3</v>
      </c>
      <c r="B4" s="31" t="s">
        <v>64</v>
      </c>
      <c r="C4" s="31">
        <v>52863.5</v>
      </c>
      <c r="D4" s="32">
        <f t="shared" si="0"/>
        <v>0.00641025547748318</v>
      </c>
      <c r="E4" s="51">
        <v>3076.924259</v>
      </c>
      <c r="F4" s="31"/>
      <c r="G4" s="50">
        <v>3076.924259</v>
      </c>
      <c r="H4" s="52">
        <v>44554</v>
      </c>
      <c r="I4" s="50"/>
      <c r="J4" s="52"/>
    </row>
    <row r="5" spans="1:10">
      <c r="A5" s="31">
        <f t="shared" si="1"/>
        <v>4</v>
      </c>
      <c r="B5" s="31" t="s">
        <v>65</v>
      </c>
      <c r="C5" s="31">
        <v>41630</v>
      </c>
      <c r="D5" s="32">
        <f t="shared" si="0"/>
        <v>0.00504807543063976</v>
      </c>
      <c r="E5" s="51">
        <v>2423.075741</v>
      </c>
      <c r="F5" s="31"/>
      <c r="G5" s="50">
        <v>2423.075741</v>
      </c>
      <c r="H5" s="52">
        <v>44561</v>
      </c>
      <c r="I5" s="50"/>
      <c r="J5" s="52"/>
    </row>
    <row r="6" spans="1:10">
      <c r="A6" s="31">
        <f t="shared" si="1"/>
        <v>5</v>
      </c>
      <c r="B6" s="31" t="s">
        <v>66</v>
      </c>
      <c r="C6" s="31">
        <v>25771</v>
      </c>
      <c r="D6" s="32">
        <f t="shared" si="0"/>
        <v>0.00312500485042078</v>
      </c>
      <c r="E6" s="51">
        <v>1500</v>
      </c>
      <c r="F6" s="31"/>
      <c r="G6" s="50">
        <v>500</v>
      </c>
      <c r="H6" s="52">
        <v>44587</v>
      </c>
      <c r="I6" s="50">
        <v>1000</v>
      </c>
      <c r="J6" s="52">
        <v>44579</v>
      </c>
    </row>
    <row r="7" spans="1:10">
      <c r="A7" s="31"/>
      <c r="B7" s="31" t="s">
        <v>55</v>
      </c>
      <c r="C7" s="31">
        <v>8246707.2</v>
      </c>
      <c r="D7" s="33">
        <f>SUM(D2:D6)</f>
        <v>0.0625</v>
      </c>
      <c r="E7" s="49">
        <f>SUM(E2:E6)</f>
        <v>30000</v>
      </c>
      <c r="F7" s="34">
        <f>E7/D7</f>
        <v>480000</v>
      </c>
      <c r="G7" s="50"/>
      <c r="H7" s="50"/>
      <c r="I7" s="50"/>
      <c r="J7" s="50"/>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F10"/>
  <sheetViews>
    <sheetView workbookViewId="0">
      <selection activeCell="B6" sqref="$A6:$XFD6"/>
    </sheetView>
  </sheetViews>
  <sheetFormatPr defaultColWidth="9" defaultRowHeight="14.4" outlineLevelCol="5"/>
  <cols>
    <col min="1" max="1" width="53.6296296296296" customWidth="1"/>
    <col min="2" max="2" width="12.8148148148148" customWidth="1"/>
    <col min="3" max="3" width="9.09259259259259" style="21"/>
    <col min="5" max="5" width="13.2685185185185" customWidth="1"/>
    <col min="6" max="6" width="12.8148148148148" customWidth="1"/>
  </cols>
  <sheetData>
    <row r="1" spans="2:6">
      <c r="B1" t="s">
        <v>46</v>
      </c>
      <c r="C1" s="21" t="s">
        <v>47</v>
      </c>
      <c r="D1" t="s">
        <v>48</v>
      </c>
      <c r="E1" t="s">
        <v>49</v>
      </c>
      <c r="F1" t="s">
        <v>51</v>
      </c>
    </row>
    <row r="2" spans="1:6">
      <c r="A2" s="29" t="s">
        <v>67</v>
      </c>
      <c r="B2">
        <v>0.79854</v>
      </c>
      <c r="C2" s="22">
        <f>B2/$B$10</f>
        <v>0.00217864091592079</v>
      </c>
      <c r="D2" s="29">
        <v>1000</v>
      </c>
      <c r="F2" s="24">
        <v>44501</v>
      </c>
    </row>
    <row r="3" spans="1:6">
      <c r="A3" s="29" t="s">
        <v>68</v>
      </c>
      <c r="B3">
        <v>0.79854</v>
      </c>
      <c r="C3" s="22">
        <f t="shared" ref="C3:C9" si="0">B3/$B$10</f>
        <v>0.00217864091592079</v>
      </c>
      <c r="D3">
        <v>1000</v>
      </c>
      <c r="F3" s="24">
        <v>44501</v>
      </c>
    </row>
    <row r="4" spans="1:6">
      <c r="A4" s="29" t="s">
        <v>69</v>
      </c>
      <c r="B4">
        <v>3.99271</v>
      </c>
      <c r="C4" s="22">
        <f t="shared" si="0"/>
        <v>0.0108932318624065</v>
      </c>
      <c r="D4" s="29">
        <v>5000</v>
      </c>
      <c r="F4" s="24">
        <v>44502</v>
      </c>
    </row>
    <row r="5" spans="1:6">
      <c r="A5" s="29" t="s">
        <v>70</v>
      </c>
      <c r="B5">
        <v>1.59709</v>
      </c>
      <c r="C5" s="22">
        <f t="shared" si="0"/>
        <v>0.00435730911464414</v>
      </c>
      <c r="D5" s="29">
        <v>2000</v>
      </c>
      <c r="F5" s="24">
        <v>44498</v>
      </c>
    </row>
    <row r="6" spans="1:6">
      <c r="A6" s="29" t="s">
        <v>71</v>
      </c>
      <c r="B6">
        <v>1.59709</v>
      </c>
      <c r="C6" s="22">
        <f t="shared" si="0"/>
        <v>0.00435730911464414</v>
      </c>
      <c r="D6" s="29">
        <v>2000</v>
      </c>
      <c r="F6" s="24">
        <v>44501</v>
      </c>
    </row>
    <row r="7" spans="1:6">
      <c r="A7" s="29" t="s">
        <v>72</v>
      </c>
      <c r="B7">
        <v>3.19417</v>
      </c>
      <c r="C7" s="22">
        <f t="shared" si="0"/>
        <v>0.00871459094648571</v>
      </c>
      <c r="D7" s="29">
        <v>4000</v>
      </c>
      <c r="F7" s="24">
        <v>44501</v>
      </c>
    </row>
    <row r="8" spans="1:6">
      <c r="A8" s="29" t="s">
        <v>73</v>
      </c>
      <c r="B8">
        <v>2.39563</v>
      </c>
      <c r="C8" s="22">
        <f t="shared" si="0"/>
        <v>0.00653595003056492</v>
      </c>
      <c r="D8" s="29">
        <v>3000</v>
      </c>
      <c r="F8" s="24">
        <v>44501</v>
      </c>
    </row>
    <row r="9" spans="1:6">
      <c r="A9" s="29" t="s">
        <v>74</v>
      </c>
      <c r="B9">
        <v>2.39563</v>
      </c>
      <c r="C9" s="22">
        <f t="shared" si="0"/>
        <v>0.00653595003056492</v>
      </c>
      <c r="D9" s="29">
        <v>3000</v>
      </c>
      <c r="F9" s="45">
        <v>44503</v>
      </c>
    </row>
    <row r="10" spans="1:5">
      <c r="A10" t="s">
        <v>55</v>
      </c>
      <c r="B10">
        <v>366.53126</v>
      </c>
      <c r="C10" s="21">
        <f>SUM(C2:C9)</f>
        <v>0.0457516229311519</v>
      </c>
      <c r="D10">
        <f>SUM(D2:D9)</f>
        <v>21000</v>
      </c>
      <c r="E10" s="46">
        <f>D10/C10</f>
        <v>459000.110916312</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23"/>
  <sheetViews>
    <sheetView workbookViewId="0">
      <selection activeCell="D15" sqref="D15"/>
    </sheetView>
  </sheetViews>
  <sheetFormatPr defaultColWidth="9" defaultRowHeight="14.4" outlineLevelCol="7"/>
  <cols>
    <col min="1" max="1" width="4.90740740740741" customWidth="1"/>
    <col min="2" max="2" width="57.8148148148148" customWidth="1"/>
    <col min="3" max="3" width="12.8148148148148" customWidth="1"/>
    <col min="4" max="4" width="10.0925925925926" customWidth="1"/>
    <col min="5" max="5" width="6.81481481481481" customWidth="1"/>
    <col min="6" max="6" width="17.5462962962963" customWidth="1"/>
    <col min="7" max="7" width="39.4537037037037" style="36" customWidth="1"/>
  </cols>
  <sheetData>
    <row r="1" spans="1:8">
      <c r="A1" s="31" t="s">
        <v>1</v>
      </c>
      <c r="B1" s="31" t="s">
        <v>45</v>
      </c>
      <c r="C1" s="31" t="s">
        <v>46</v>
      </c>
      <c r="D1" s="32" t="s">
        <v>47</v>
      </c>
      <c r="E1" s="31" t="s">
        <v>48</v>
      </c>
      <c r="F1" s="31" t="s">
        <v>49</v>
      </c>
      <c r="G1" s="42" t="s">
        <v>51</v>
      </c>
      <c r="H1" s="31"/>
    </row>
    <row r="2" spans="1:8">
      <c r="A2" s="31">
        <v>1</v>
      </c>
      <c r="B2" s="31" t="s">
        <v>75</v>
      </c>
      <c r="C2" s="31">
        <v>306.696264</v>
      </c>
      <c r="D2" s="37">
        <f>C2/$C$13</f>
        <v>0.0485955875252115</v>
      </c>
      <c r="E2" s="31">
        <v>35000</v>
      </c>
      <c r="F2" s="31"/>
      <c r="G2" s="43">
        <v>45120</v>
      </c>
      <c r="H2" s="31"/>
    </row>
    <row r="3" spans="1:8">
      <c r="A3" s="31">
        <f>A2+1</f>
        <v>2</v>
      </c>
      <c r="B3" s="38" t="s">
        <v>76</v>
      </c>
      <c r="C3" s="38">
        <v>262.882512</v>
      </c>
      <c r="D3" s="39">
        <f>C3/$C$13</f>
        <v>0.0416533607358955</v>
      </c>
      <c r="E3" s="38">
        <v>30000</v>
      </c>
      <c r="F3" s="31"/>
      <c r="G3" s="44" t="s">
        <v>77</v>
      </c>
      <c r="H3" s="31"/>
    </row>
    <row r="4" spans="1:8">
      <c r="A4" s="31">
        <f t="shared" ref="A4:A12" si="0">A3+1</f>
        <v>3</v>
      </c>
      <c r="B4" s="31" t="s">
        <v>78</v>
      </c>
      <c r="C4" s="31">
        <v>26.288251</v>
      </c>
      <c r="D4" s="37">
        <f t="shared" ref="D4:D12" si="1">C4/$C$13</f>
        <v>0.00416533604189984</v>
      </c>
      <c r="E4" s="31">
        <v>3000</v>
      </c>
      <c r="F4" s="31"/>
      <c r="G4" s="43">
        <v>45114</v>
      </c>
      <c r="H4" s="31"/>
    </row>
    <row r="5" spans="1:8">
      <c r="A5" s="31">
        <f t="shared" si="0"/>
        <v>4</v>
      </c>
      <c r="B5" s="31" t="s">
        <v>79</v>
      </c>
      <c r="C5" s="31">
        <v>17.525501</v>
      </c>
      <c r="D5" s="37">
        <f t="shared" si="1"/>
        <v>0.00277689074741609</v>
      </c>
      <c r="E5" s="31">
        <v>2000</v>
      </c>
      <c r="F5" s="31"/>
      <c r="G5" s="43">
        <v>45105</v>
      </c>
      <c r="H5" s="31"/>
    </row>
    <row r="6" spans="1:8">
      <c r="A6" s="31">
        <f t="shared" si="0"/>
        <v>5</v>
      </c>
      <c r="B6" s="31" t="s">
        <v>80</v>
      </c>
      <c r="C6" s="31">
        <v>87.627504</v>
      </c>
      <c r="D6" s="37">
        <f t="shared" si="1"/>
        <v>0.0138844535786318</v>
      </c>
      <c r="E6" s="31">
        <v>10000</v>
      </c>
      <c r="F6" s="31"/>
      <c r="G6" s="43">
        <v>45111</v>
      </c>
      <c r="H6" s="31"/>
    </row>
    <row r="7" spans="1:8">
      <c r="A7" s="31">
        <f t="shared" si="0"/>
        <v>6</v>
      </c>
      <c r="B7" s="31" t="s">
        <v>81</v>
      </c>
      <c r="C7" s="31">
        <v>0.438138</v>
      </c>
      <c r="D7" s="37">
        <f t="shared" si="1"/>
        <v>6.94223439484777e-5</v>
      </c>
      <c r="E7" s="31">
        <v>50</v>
      </c>
      <c r="F7" s="31"/>
      <c r="G7" s="43">
        <v>45145</v>
      </c>
      <c r="H7" s="31"/>
    </row>
    <row r="8" spans="1:8">
      <c r="A8" s="31">
        <f t="shared" si="0"/>
        <v>7</v>
      </c>
      <c r="B8" s="31" t="s">
        <v>82</v>
      </c>
      <c r="C8" s="31">
        <v>0.438138</v>
      </c>
      <c r="D8" s="37">
        <f t="shared" si="1"/>
        <v>6.94223439484777e-5</v>
      </c>
      <c r="E8" s="31">
        <v>50</v>
      </c>
      <c r="F8" s="31"/>
      <c r="G8" s="43">
        <v>45145</v>
      </c>
      <c r="H8" s="31"/>
    </row>
    <row r="9" spans="1:8">
      <c r="A9" s="31">
        <f t="shared" si="0"/>
        <v>8</v>
      </c>
      <c r="B9" s="31" t="s">
        <v>83</v>
      </c>
      <c r="C9" s="31">
        <v>0.087628</v>
      </c>
      <c r="D9" s="37">
        <f t="shared" si="1"/>
        <v>1.38845321691275e-5</v>
      </c>
      <c r="E9" s="31">
        <v>10</v>
      </c>
      <c r="F9" s="31"/>
      <c r="G9" s="43">
        <v>45105</v>
      </c>
      <c r="H9" s="31"/>
    </row>
    <row r="10" spans="1:8">
      <c r="A10" s="31">
        <f t="shared" si="0"/>
        <v>9</v>
      </c>
      <c r="B10" s="38" t="s">
        <v>84</v>
      </c>
      <c r="C10" s="38">
        <v>0.876275</v>
      </c>
      <c r="D10" s="39">
        <f t="shared" si="1"/>
        <v>0.000138844529448375</v>
      </c>
      <c r="E10" s="38">
        <v>100</v>
      </c>
      <c r="F10" s="31"/>
      <c r="G10" s="42" t="s">
        <v>85</v>
      </c>
      <c r="H10" s="31"/>
    </row>
    <row r="11" ht="13.15" customHeight="1" spans="1:8">
      <c r="A11" s="31">
        <f t="shared" si="0"/>
        <v>10</v>
      </c>
      <c r="B11" s="31" t="s">
        <v>86</v>
      </c>
      <c r="C11" s="31">
        <v>0.087628</v>
      </c>
      <c r="D11" s="37">
        <f t="shared" si="1"/>
        <v>1.38845321691275e-5</v>
      </c>
      <c r="E11" s="31">
        <v>10</v>
      </c>
      <c r="F11" s="31"/>
      <c r="G11" s="43">
        <v>45103</v>
      </c>
      <c r="H11" s="31"/>
    </row>
    <row r="12" spans="1:8">
      <c r="A12" s="31">
        <f t="shared" si="0"/>
        <v>11</v>
      </c>
      <c r="B12" s="31" t="s">
        <v>87</v>
      </c>
      <c r="C12" s="31">
        <v>0.087628</v>
      </c>
      <c r="D12" s="37">
        <f t="shared" si="1"/>
        <v>1.38845321691275e-5</v>
      </c>
      <c r="E12" s="31">
        <v>10</v>
      </c>
      <c r="F12" s="31"/>
      <c r="G12" s="43">
        <v>45125</v>
      </c>
      <c r="H12" s="31"/>
    </row>
    <row r="13" spans="1:8">
      <c r="A13" s="31"/>
      <c r="B13" s="31" t="s">
        <v>55</v>
      </c>
      <c r="C13" s="31">
        <f>6574.078232-C3</f>
        <v>6311.19572</v>
      </c>
      <c r="D13" s="40">
        <f>SUM(D2:D12)-D3</f>
        <v>0.069741610707012</v>
      </c>
      <c r="E13" s="31">
        <f>SUM(E2:E12)-E3</f>
        <v>50230</v>
      </c>
      <c r="F13" s="34">
        <f>E13/D13</f>
        <v>720229.995992188</v>
      </c>
      <c r="G13" s="42"/>
      <c r="H13" s="31"/>
    </row>
    <row r="14" spans="4:6">
      <c r="D14" s="41"/>
      <c r="F14" s="23"/>
    </row>
    <row r="15" spans="6:6">
      <c r="F15" s="26"/>
    </row>
    <row r="19" spans="4:6">
      <c r="D19" s="41"/>
      <c r="F19" s="23"/>
    </row>
    <row r="22" spans="6:6">
      <c r="F22" s="23"/>
    </row>
    <row r="23" spans="6:6">
      <c r="F23" s="26"/>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F9"/>
  <sheetViews>
    <sheetView topLeftCell="A6" workbookViewId="0">
      <selection activeCell="E16" sqref="E16"/>
    </sheetView>
  </sheetViews>
  <sheetFormatPr defaultColWidth="9" defaultRowHeight="14.4" outlineLevelCol="5"/>
  <cols>
    <col min="2" max="2" width="55.8148148148148" customWidth="1"/>
    <col min="3" max="3" width="12.8148148148148" customWidth="1"/>
    <col min="4" max="4" width="9.4537037037037" customWidth="1"/>
    <col min="5" max="5" width="12.1759259259259" customWidth="1"/>
    <col min="6" max="6" width="12.8148148148148" customWidth="1"/>
  </cols>
  <sheetData>
    <row r="1" spans="1:6">
      <c r="A1" s="31" t="s">
        <v>1</v>
      </c>
      <c r="B1" s="31" t="s">
        <v>45</v>
      </c>
      <c r="C1" s="31" t="s">
        <v>46</v>
      </c>
      <c r="D1" s="31" t="s">
        <v>47</v>
      </c>
      <c r="E1" s="31" t="s">
        <v>48</v>
      </c>
      <c r="F1" s="31" t="s">
        <v>49</v>
      </c>
    </row>
    <row r="2" spans="1:6">
      <c r="A2" s="31">
        <v>1</v>
      </c>
      <c r="B2" s="31" t="s">
        <v>88</v>
      </c>
      <c r="C2" s="31">
        <v>149739</v>
      </c>
      <c r="D2" s="32">
        <f>C2/$C$9</f>
        <v>0.0530033234374729</v>
      </c>
      <c r="E2" s="31">
        <v>29000</v>
      </c>
      <c r="F2" s="31"/>
    </row>
    <row r="3" spans="1:6">
      <c r="A3" s="31">
        <f>A2+1</f>
        <v>2</v>
      </c>
      <c r="B3" s="31" t="s">
        <v>89</v>
      </c>
      <c r="C3" s="31">
        <v>15490</v>
      </c>
      <c r="D3" s="32">
        <f t="shared" ref="D3:D8" si="0">C3/$C$9</f>
        <v>0.00548301698319379</v>
      </c>
      <c r="E3" s="31">
        <v>3000</v>
      </c>
      <c r="F3" s="31"/>
    </row>
    <row r="4" spans="1:6">
      <c r="A4" s="31">
        <f t="shared" ref="A4:A8" si="1">A3+1</f>
        <v>3</v>
      </c>
      <c r="B4" s="31" t="s">
        <v>90</v>
      </c>
      <c r="C4" s="31">
        <v>15490</v>
      </c>
      <c r="D4" s="32">
        <f t="shared" si="0"/>
        <v>0.00548301698319379</v>
      </c>
      <c r="E4" s="31">
        <v>3000</v>
      </c>
      <c r="F4" s="31"/>
    </row>
    <row r="5" spans="1:6">
      <c r="A5" s="31">
        <f t="shared" si="1"/>
        <v>4</v>
      </c>
      <c r="B5" s="31" t="s">
        <v>91</v>
      </c>
      <c r="C5" s="31">
        <v>103268</v>
      </c>
      <c r="D5" s="32">
        <f t="shared" si="0"/>
        <v>0.0365539185164917</v>
      </c>
      <c r="E5" s="31">
        <v>20000</v>
      </c>
      <c r="F5" s="31"/>
    </row>
    <row r="6" spans="1:6">
      <c r="A6" s="31">
        <f t="shared" si="1"/>
        <v>5</v>
      </c>
      <c r="B6" s="31" t="s">
        <v>92</v>
      </c>
      <c r="C6" s="31">
        <v>15490</v>
      </c>
      <c r="D6" s="32">
        <f t="shared" si="0"/>
        <v>0.00548301698319379</v>
      </c>
      <c r="E6" s="31">
        <v>3000</v>
      </c>
      <c r="F6" s="31"/>
    </row>
    <row r="7" spans="1:6">
      <c r="A7" s="31">
        <f t="shared" si="1"/>
        <v>6</v>
      </c>
      <c r="B7" s="31" t="s">
        <v>93</v>
      </c>
      <c r="C7" s="31">
        <v>51634</v>
      </c>
      <c r="D7" s="32">
        <f t="shared" si="0"/>
        <v>0.0182769592582459</v>
      </c>
      <c r="E7" s="31">
        <v>10000</v>
      </c>
      <c r="F7" s="31"/>
    </row>
    <row r="8" spans="1:6">
      <c r="A8" s="31">
        <f t="shared" si="1"/>
        <v>7</v>
      </c>
      <c r="B8" s="31" t="s">
        <v>94</v>
      </c>
      <c r="C8" s="31">
        <v>258</v>
      </c>
      <c r="D8" s="32">
        <f t="shared" si="0"/>
        <v>9.13246211532601e-5</v>
      </c>
      <c r="E8" s="31">
        <v>50</v>
      </c>
      <c r="F8" s="31"/>
    </row>
    <row r="9" spans="1:6">
      <c r="A9" s="31"/>
      <c r="B9" s="31" t="s">
        <v>55</v>
      </c>
      <c r="C9" s="31">
        <v>2825087</v>
      </c>
      <c r="D9" s="33">
        <f>SUM(D2:D8)</f>
        <v>0.124374576782945</v>
      </c>
      <c r="E9" s="34">
        <f>SUM(E2:E8)</f>
        <v>68050</v>
      </c>
      <c r="F9" s="35">
        <f>E9/D9</f>
        <v>547137.540164329</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B1:H17"/>
  <sheetViews>
    <sheetView workbookViewId="0">
      <selection activeCell="B18" sqref="B18"/>
    </sheetView>
  </sheetViews>
  <sheetFormatPr defaultColWidth="9" defaultRowHeight="14.4" outlineLevelCol="7"/>
  <cols>
    <col min="2" max="2" width="49.6296296296296" customWidth="1"/>
    <col min="3" max="3" width="12.8148148148148" customWidth="1"/>
    <col min="4" max="4" width="10.0925925925926" customWidth="1"/>
    <col min="5" max="5" width="12.3611111111111" customWidth="1"/>
    <col min="6" max="6" width="13.2685185185185" customWidth="1"/>
    <col min="7" max="7" width="10.0925925925926" customWidth="1"/>
    <col min="8" max="8" width="11.0925925925926" customWidth="1"/>
  </cols>
  <sheetData>
    <row r="1" spans="3:8">
      <c r="C1" t="s">
        <v>46</v>
      </c>
      <c r="D1" t="s">
        <v>47</v>
      </c>
      <c r="E1" t="s">
        <v>48</v>
      </c>
      <c r="F1" t="s">
        <v>49</v>
      </c>
      <c r="G1" t="s">
        <v>95</v>
      </c>
      <c r="H1" t="s">
        <v>96</v>
      </c>
    </row>
    <row r="2" spans="2:8">
      <c r="B2" t="s">
        <v>97</v>
      </c>
      <c r="C2">
        <v>113.3788</v>
      </c>
      <c r="D2" s="21">
        <f t="shared" ref="D2:D8" si="0">C2/$C$9</f>
        <v>0.0571428629028519</v>
      </c>
      <c r="E2" s="29">
        <v>10000</v>
      </c>
      <c r="G2" s="24">
        <v>44722</v>
      </c>
      <c r="H2" s="30">
        <v>44682</v>
      </c>
    </row>
    <row r="3" spans="2:8">
      <c r="B3" t="s">
        <v>98</v>
      </c>
      <c r="C3">
        <v>56.1225</v>
      </c>
      <c r="D3" s="21">
        <f t="shared" si="0"/>
        <v>0.0282857141129144</v>
      </c>
      <c r="E3" s="29">
        <v>4950</v>
      </c>
      <c r="G3" s="24">
        <v>44721</v>
      </c>
      <c r="H3" s="30">
        <v>44682</v>
      </c>
    </row>
    <row r="4" spans="2:8">
      <c r="B4" t="s">
        <v>99</v>
      </c>
      <c r="C4">
        <v>34.0136</v>
      </c>
      <c r="D4" s="21">
        <f t="shared" si="0"/>
        <v>0.017142838710874</v>
      </c>
      <c r="E4" s="29">
        <v>3000</v>
      </c>
      <c r="G4" s="24">
        <v>44729</v>
      </c>
      <c r="H4" s="30">
        <v>44682</v>
      </c>
    </row>
    <row r="5" spans="2:8">
      <c r="B5" t="s">
        <v>100</v>
      </c>
      <c r="C5">
        <v>22.6758</v>
      </c>
      <c r="D5" s="21">
        <f t="shared" si="0"/>
        <v>0.0114285927405519</v>
      </c>
      <c r="E5" s="29">
        <v>2000</v>
      </c>
      <c r="G5" s="24">
        <v>44729</v>
      </c>
      <c r="H5" s="30">
        <v>44682</v>
      </c>
    </row>
    <row r="6" spans="2:8">
      <c r="B6" t="s">
        <v>101</v>
      </c>
      <c r="C6">
        <v>34.0136</v>
      </c>
      <c r="D6" s="21">
        <f t="shared" si="0"/>
        <v>0.017142838710874</v>
      </c>
      <c r="E6" s="29">
        <v>3000</v>
      </c>
      <c r="G6" s="24">
        <v>44733</v>
      </c>
      <c r="H6" s="30">
        <v>44682</v>
      </c>
    </row>
    <row r="7" spans="2:8">
      <c r="B7" t="s">
        <v>102</v>
      </c>
      <c r="C7">
        <v>22.6758</v>
      </c>
      <c r="D7" s="21">
        <f t="shared" si="0"/>
        <v>0.0114285927405519</v>
      </c>
      <c r="E7" s="29">
        <v>2000</v>
      </c>
      <c r="G7" s="24">
        <v>44722</v>
      </c>
      <c r="H7" s="30">
        <v>44682</v>
      </c>
    </row>
    <row r="8" spans="2:8">
      <c r="B8" t="s">
        <v>103</v>
      </c>
      <c r="C8">
        <v>0.5669</v>
      </c>
      <c r="D8" s="21">
        <f t="shared" si="0"/>
        <v>0.000285717338511492</v>
      </c>
      <c r="E8" s="29">
        <v>50</v>
      </c>
      <c r="G8" s="24">
        <v>44721</v>
      </c>
      <c r="H8" s="30">
        <v>44682</v>
      </c>
    </row>
    <row r="9" spans="2:8">
      <c r="B9" t="s">
        <v>55</v>
      </c>
      <c r="C9">
        <v>1984.1288</v>
      </c>
      <c r="D9" s="27">
        <f>SUM(D2:D8)</f>
        <v>0.14285715725713</v>
      </c>
      <c r="E9" s="23">
        <f>SUM(E2:E8)</f>
        <v>25000</v>
      </c>
      <c r="F9" s="26">
        <f>E9/D9</f>
        <v>174999.982360018</v>
      </c>
      <c r="H9" s="30"/>
    </row>
    <row r="14" spans="2:8">
      <c r="B14" t="s">
        <v>104</v>
      </c>
      <c r="C14" s="23">
        <v>226.7575</v>
      </c>
      <c r="D14" s="28">
        <v>0.125</v>
      </c>
      <c r="E14">
        <v>20000</v>
      </c>
      <c r="H14" s="24">
        <v>44547</v>
      </c>
    </row>
    <row r="15" spans="2:8">
      <c r="B15" t="s">
        <v>105</v>
      </c>
      <c r="C15">
        <v>24.9433</v>
      </c>
      <c r="E15">
        <v>2200</v>
      </c>
      <c r="H15" s="24">
        <v>44792</v>
      </c>
    </row>
    <row r="16" spans="2:8">
      <c r="B16" t="s">
        <v>106</v>
      </c>
      <c r="C16">
        <v>11.3379</v>
      </c>
      <c r="E16">
        <v>1000</v>
      </c>
      <c r="H16" s="24">
        <v>44792</v>
      </c>
    </row>
    <row r="17" spans="2:8">
      <c r="B17" t="s">
        <v>107</v>
      </c>
      <c r="C17">
        <v>12.4747</v>
      </c>
      <c r="E17">
        <v>1100</v>
      </c>
      <c r="H17" s="24">
        <v>44792</v>
      </c>
    </row>
  </sheetData>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B1:E5"/>
  <sheetViews>
    <sheetView workbookViewId="0">
      <selection activeCell="B5" sqref="B5"/>
    </sheetView>
  </sheetViews>
  <sheetFormatPr defaultColWidth="9" defaultRowHeight="14.4" outlineLevelRow="4" outlineLevelCol="4"/>
  <cols>
    <col min="2" max="2" width="41.4537037037037" customWidth="1"/>
    <col min="3" max="3" width="14.8148148148148" customWidth="1"/>
  </cols>
  <sheetData>
    <row r="1" spans="3:5">
      <c r="C1" t="s">
        <v>108</v>
      </c>
      <c r="D1" t="s">
        <v>109</v>
      </c>
      <c r="E1" t="s">
        <v>110</v>
      </c>
    </row>
    <row r="2" spans="2:5">
      <c r="B2" t="s">
        <v>111</v>
      </c>
      <c r="C2">
        <f>700</f>
        <v>700</v>
      </c>
      <c r="D2">
        <v>700</v>
      </c>
      <c r="E2">
        <f>C2-D2</f>
        <v>0</v>
      </c>
    </row>
    <row r="3" spans="2:5">
      <c r="B3" t="s">
        <v>112</v>
      </c>
      <c r="C3">
        <f>50+50+50+50+50+50</f>
        <v>300</v>
      </c>
      <c r="D3">
        <v>300</v>
      </c>
      <c r="E3">
        <f t="shared" ref="E3" si="0">C3-D3</f>
        <v>0</v>
      </c>
    </row>
    <row r="4" spans="2:5">
      <c r="B4" t="s">
        <v>113</v>
      </c>
      <c r="C4">
        <f>80+40+30+100</f>
        <v>250</v>
      </c>
      <c r="D4">
        <v>420</v>
      </c>
      <c r="E4">
        <f>D4-C4</f>
        <v>170</v>
      </c>
    </row>
    <row r="5" spans="3:5">
      <c r="C5">
        <f>SUM(C2:C4)</f>
        <v>1250</v>
      </c>
      <c r="D5">
        <f>SUM(D2:D4)</f>
        <v>1420</v>
      </c>
      <c r="E5">
        <f>D5-C5</f>
        <v>170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汇总</vt:lpstr>
      <vt:lpstr>6武汉亿量科技有限公司</vt:lpstr>
      <vt:lpstr>11长飞光坊（武汉）科技有限公司</vt:lpstr>
      <vt:lpstr>12武汉市聚芯微电子有限责任公司</vt:lpstr>
      <vt:lpstr>14武汉瀚海新酶生物科技有限公司</vt:lpstr>
      <vt:lpstr>19武汉理工数字传播工程有限公司</vt:lpstr>
      <vt:lpstr>23武汉纽福斯生物科技有限公司</vt:lpstr>
      <vt:lpstr>24武汉敏声新技术有限公司 </vt:lpstr>
      <vt:lpstr>29武汉锂钠氪锶科技有限公司</vt:lpstr>
      <vt:lpstr>31武汉长江计算科技有限公司 </vt:lpstr>
      <vt:lpstr>32武汉睿嘉康生物科技有限公司</vt:lpstr>
      <vt:lpstr>36武汉国创科光电装备有限公司</vt:lpstr>
      <vt:lpstr>40武汉新创元半导体有限公司</vt:lpstr>
      <vt:lpstr>Sheet1</vt:lpstr>
      <vt:lpstr>问题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2006-09-19T19:21:00Z</dcterms:created>
  <dcterms:modified xsi:type="dcterms:W3CDTF">2025-12-03T20:59:58Z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A9B7592D32C19D760C0972671B0341B3</vt:lpwstr>
  </property>
  <property fmtid="{D5CDD505-2E9C-101B-9397-08002B2CF9AE}" pid="3" name="KSOProductBuildVer">
    <vt:lpwstr>2052-11.8.2.1128</vt:lpwstr>
  </property>
</Properties>
</file>